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5" activeTab="19"/>
  </bookViews>
  <sheets>
    <sheet name="封面" sheetId="10" r:id="rId1"/>
    <sheet name="表一" sheetId="1" r:id="rId2"/>
    <sheet name="表二" sheetId="2" r:id="rId3"/>
    <sheet name="表三" sheetId="3" r:id="rId4"/>
    <sheet name="表四" sheetId="4" r:id="rId5"/>
    <sheet name="表五" sheetId="5" r:id="rId6"/>
    <sheet name="表六" sheetId="6" r:id="rId7"/>
    <sheet name="表七" sheetId="7" r:id="rId8"/>
    <sheet name="表八" sheetId="8" r:id="rId9"/>
    <sheet name="表九" sheetId="9" r:id="rId10"/>
    <sheet name="表十" sheetId="11" r:id="rId11"/>
    <sheet name="表十一" sheetId="12" r:id="rId12"/>
    <sheet name="表十二" sheetId="13" r:id="rId13"/>
    <sheet name="表十三" sheetId="14" r:id="rId14"/>
    <sheet name="表十四" sheetId="15" r:id="rId15"/>
    <sheet name="表十五" sheetId="16" r:id="rId16"/>
    <sheet name="表十六" sheetId="17" r:id="rId17"/>
    <sheet name="表十七" sheetId="19" r:id="rId18"/>
    <sheet name="表十八" sheetId="18" r:id="rId19"/>
    <sheet name="表十九" sheetId="20" r:id="rId20"/>
    <sheet name="表二十" sheetId="21" r:id="rId21"/>
    <sheet name="表二十一" sheetId="22" r:id="rId22"/>
    <sheet name="表二十二" sheetId="23" r:id="rId23"/>
    <sheet name="表二十三" sheetId="24" r:id="rId24"/>
    <sheet name="表二十四" sheetId="25" r:id="rId25"/>
    <sheet name="表二十五" sheetId="26" r:id="rId26"/>
    <sheet name="表二十六" sheetId="27" r:id="rId27"/>
    <sheet name="表二十七" sheetId="28" r:id="rId28"/>
    <sheet name="表二十八" sheetId="29" r:id="rId29"/>
    <sheet name="表二十九" sheetId="30" r:id="rId30"/>
  </sheets>
  <externalReferences>
    <externalReference r:id="rId32"/>
    <externalReference r:id="rId33"/>
  </externalReferences>
  <definedNames>
    <definedName name="_xlnm._FilterDatabase" localSheetId="15" hidden="1">表十五!$A$5:$H$1270</definedName>
    <definedName name="_xlnm.Print_Area">#N/A</definedName>
    <definedName name="quan">#REF!</definedName>
    <definedName name="Database" localSheetId="1" hidden="1">#REF!</definedName>
    <definedName name="X" localSheetId="1">[1]投入!#REF!</definedName>
    <definedName name="表8类级科目" localSheetId="1">[1]投入!#REF!</definedName>
    <definedName name="重点投入" localSheetId="1">[1]投入!#REF!</definedName>
    <definedName name="Database" localSheetId="2" hidden="1">#REF!</definedName>
    <definedName name="X" localSheetId="2">[1]投入!#REF!</definedName>
    <definedName name="表8类级科目" localSheetId="2">[1]投入!#REF!</definedName>
    <definedName name="重点投入" localSheetId="2">[1]投入!#REF!</definedName>
    <definedName name="Database" localSheetId="3" hidden="1">#REF!</definedName>
    <definedName name="X" localSheetId="3">[1]投入!#REF!</definedName>
    <definedName name="表8类级科目" localSheetId="3">[1]投入!#REF!</definedName>
    <definedName name="重点投入" localSheetId="3">[1]投入!#REF!</definedName>
    <definedName name="Database" localSheetId="4" hidden="1">#REF!</definedName>
    <definedName name="X" localSheetId="4">[1]投入!#REF!</definedName>
    <definedName name="表8类级科目" localSheetId="4">[1]投入!#REF!</definedName>
    <definedName name="重点投入" localSheetId="4">[1]投入!#REF!</definedName>
    <definedName name="Database" localSheetId="5" hidden="1">#REF!</definedName>
    <definedName name="X" localSheetId="5">[1]投入!#REF!</definedName>
    <definedName name="表8类级科目" localSheetId="5">[1]投入!#REF!</definedName>
    <definedName name="重点投入" localSheetId="5">[1]投入!#REF!</definedName>
    <definedName name="Database" localSheetId="6" hidden="1">#REF!</definedName>
    <definedName name="X" localSheetId="6">[1]投入!#REF!</definedName>
    <definedName name="表8类级科目" localSheetId="6">[1]投入!#REF!</definedName>
    <definedName name="重点投入" localSheetId="6">[1]投入!#REF!</definedName>
    <definedName name="Database" localSheetId="7" hidden="1">#REF!</definedName>
    <definedName name="X" localSheetId="7">[1]投入!#REF!</definedName>
    <definedName name="表8类级科目" localSheetId="7">[1]投入!#REF!</definedName>
    <definedName name="重点投入" localSheetId="7">[1]投入!#REF!</definedName>
    <definedName name="Database" localSheetId="8" hidden="1">#REF!</definedName>
    <definedName name="X" localSheetId="8">[1]投入!#REF!</definedName>
    <definedName name="表8类级科目" localSheetId="8">[1]投入!#REF!</definedName>
    <definedName name="重点投入" localSheetId="8">[1]投入!#REF!</definedName>
    <definedName name="Database" localSheetId="9" hidden="1">#REF!</definedName>
    <definedName name="X" localSheetId="9">[1]投入!#REF!</definedName>
    <definedName name="表8类级科目" localSheetId="9">[1]投入!#REF!</definedName>
    <definedName name="重点投入" localSheetId="9">[1]投入!#REF!</definedName>
    <definedName name="Database" hidden="1">#REF!</definedName>
    <definedName name="_xlnm.Print_Area" localSheetId="10">表十!$A$1:$D$31</definedName>
    <definedName name="quan" localSheetId="10">#REF!</definedName>
    <definedName name="X">[2]投入!#REF!</definedName>
    <definedName name="表8类级科目">[2]投入!#REF!</definedName>
    <definedName name="重点投入">[2]投入!#REF!</definedName>
    <definedName name="_xlnm.Print_Area" localSheetId="11">表十一!$A$1:$E$52</definedName>
    <definedName name="_xlnm.Print_Titles" localSheetId="11">表十一!$1:$4</definedName>
    <definedName name="quan" localSheetId="11">#REF!</definedName>
    <definedName name="_xlnm.Print_Titles" localSheetId="12">表十二!$1:$4</definedName>
    <definedName name="quan" localSheetId="12">#REF!</definedName>
    <definedName name="_xlnm.Print_Area" localSheetId="13">表十三!$A$1:$C$35</definedName>
    <definedName name="quan" localSheetId="13">#REF!</definedName>
    <definedName name="Database" localSheetId="13" hidden="1">#REF!</definedName>
    <definedName name="_xlnm.Print_Titles" localSheetId="13">表十三!$1:$5</definedName>
    <definedName name="_xlnm.Print_Titles" localSheetId="14">表十四!$1:$4</definedName>
    <definedName name="quan" localSheetId="14">#REF!</definedName>
    <definedName name="_xlnm.Print_Area" localSheetId="15">表十五!$A$2:$E$1269</definedName>
    <definedName name="quan" localSheetId="15">#REF!</definedName>
    <definedName name="Database" localSheetId="15" hidden="1">#REF!</definedName>
    <definedName name="_xlnm.Print_Titles" localSheetId="15">表十五!$1:$5</definedName>
    <definedName name="_xlnm.Print_Titles" localSheetId="16">表十六!$1:$4</definedName>
    <definedName name="quan" localSheetId="16">#REF!</definedName>
    <definedName name="quan" localSheetId="18">#REF!</definedName>
    <definedName name="quan" localSheetId="17">#REF!</definedName>
    <definedName name="_xlnm.Print_Area" localSheetId="19">表十九!$A$1:$D$18</definedName>
    <definedName name="quan" localSheetId="19">#REF!</definedName>
    <definedName name="_xlnm.Print_Area" localSheetId="20">表二十!$A$1:$C$22</definedName>
    <definedName name="_xlnm.Print_Titles" localSheetId="20">表二十!$1:$4</definedName>
    <definedName name="quan" localSheetId="20">#REF!</definedName>
    <definedName name="_xlnm.Print_Area" localSheetId="21">表二十一!$A$1:$C$31</definedName>
    <definedName name="_xlnm.Print_Titles" localSheetId="21">表二十一!$1:$5</definedName>
    <definedName name="quan" localSheetId="21">#REF!</definedName>
    <definedName name="_xlnm.Print_Area" localSheetId="22">表二十二!$A$1:$B$31</definedName>
    <definedName name="quan" localSheetId="22">#REF!</definedName>
    <definedName name="Database" localSheetId="22" hidden="1">#REF!</definedName>
    <definedName name="_xlnm.Print_Titles" localSheetId="22">表二十二!$1:$5</definedName>
    <definedName name="_xlnm.Print_Area" localSheetId="23">表二十三!$A$1:$D$16</definedName>
    <definedName name="quan" localSheetId="23">#REF!</definedName>
    <definedName name="Database" localSheetId="23" hidden="1">#REF!</definedName>
    <definedName name="_xlnm.Print_Area" localSheetId="24">表二十四!$A$1:$D$18</definedName>
    <definedName name="quan" localSheetId="24">#REF!</definedName>
    <definedName name="Database" localSheetId="24" hidden="1">#REF!</definedName>
    <definedName name="_xlnm.Print_Area" localSheetId="25">表二十五!$A$1:$B$17</definedName>
    <definedName name="quan" localSheetId="25">#REF!</definedName>
    <definedName name="Database" localSheetId="25" hidden="1">#REF!</definedName>
    <definedName name="_xlnm.Print_Titles" localSheetId="25">表二十五!$1:$4</definedName>
    <definedName name="quan" localSheetId="26">#REF!</definedName>
    <definedName name="Database" localSheetId="26" hidden="1">#REF!</definedName>
    <definedName name="quan" localSheetId="27">#REF!</definedName>
    <definedName name="Database" localSheetId="27" hidden="1">#REF!</definedName>
    <definedName name="_xlnm.Print_Titles" localSheetId="27">表二十七!$1:$4</definedName>
    <definedName name="_xlnm.Print_Area" localSheetId="28">表二十八!$A$1:$E$21</definedName>
    <definedName name="quan" localSheetId="28">#REF!</definedName>
    <definedName name="Database" localSheetId="28" hidden="1">#REF!</definedName>
    <definedName name="quan" localSheetId="29">#REF!</definedName>
    <definedName name="Database" localSheetId="29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取项目对比表数据</t>
        </r>
      </text>
    </comment>
  </commentList>
</comments>
</file>

<file path=xl/sharedStrings.xml><?xml version="1.0" encoding="utf-8"?>
<sst xmlns="http://schemas.openxmlformats.org/spreadsheetml/2006/main" count="2646" uniqueCount="1609">
  <si>
    <t>吴川市2025年预算执行情况和
2026年预算草案的情况表</t>
  </si>
  <si>
    <t>表一</t>
  </si>
  <si>
    <t>2025年度吴川市一般公共预算收入执行情况表</t>
  </si>
  <si>
    <t>单位:万元</t>
  </si>
  <si>
    <t>预算科目</t>
  </si>
  <si>
    <t>2024年决算数</t>
  </si>
  <si>
    <t>2025年执行数</t>
  </si>
  <si>
    <t>一般公共预算收入合计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</si>
  <si>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</si>
  <si>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</si>
  <si>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</si>
  <si>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</si>
  <si>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</si>
  <si>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</si>
  <si>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</si>
  <si>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</si>
  <si>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</si>
  <si>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</si>
  <si>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</si>
  <si>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</si>
  <si>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</si>
  <si>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烟叶税</t>
  </si>
  <si>
    <t>　　环境保护税</t>
  </si>
  <si>
    <t>　　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</si>
  <si>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</si>
  <si>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</si>
  <si>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</si>
  <si>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</si>
  <si>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</si>
  <si>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</si>
  <si>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</si>
  <si>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</si>
  <si>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</si>
  <si>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备注：2025年执行省财政厅新财政体制，2024年“四税”数据按照新体制转换后本级一般公共预算收入增加23036万元。</t>
  </si>
  <si>
    <t>表二</t>
  </si>
  <si>
    <t>2025年度吴川市一般公共预算支出执行情况表</t>
  </si>
  <si>
    <t>单位：万元</t>
  </si>
  <si>
    <t>一般公共预算支出合计</t>
  </si>
  <si>
    <t xml:space="preserve">  一、一般公共服务支出</t>
  </si>
  <si>
    <t xml:space="preserve">  二、外交支出</t>
  </si>
  <si>
    <t xml:space="preserve">  三、国防支出</t>
  </si>
  <si>
    <t xml:space="preserve">  四、公共安全支出</t>
  </si>
  <si>
    <t xml:space="preserve">  五、教育支出</t>
  </si>
  <si>
    <t xml:space="preserve">  六、科学技术支出</t>
  </si>
  <si>
    <t xml:space="preserve">  七、文化旅游体育与传媒支出</t>
  </si>
  <si>
    <t xml:space="preserve">  八、社会保障和就业支出</t>
  </si>
  <si>
    <t xml:space="preserve">  九、卫生健康支出</t>
  </si>
  <si>
    <t xml:space="preserve">  十、节能环保支出</t>
  </si>
  <si>
    <t xml:space="preserve">  十一、城乡社区支出</t>
  </si>
  <si>
    <t xml:space="preserve">  十二、农林水支出</t>
  </si>
  <si>
    <t xml:space="preserve">  十三、交通运输支出</t>
  </si>
  <si>
    <t xml:space="preserve">  十四、资源勘探信息等支出</t>
  </si>
  <si>
    <t xml:space="preserve">  十五、商业服务业等支出</t>
  </si>
  <si>
    <t xml:space="preserve">  十六、金融支出</t>
  </si>
  <si>
    <t xml:space="preserve">  十七、援助其他地区支出</t>
  </si>
  <si>
    <t xml:space="preserve">  十八、自然资源海洋气象等支出</t>
  </si>
  <si>
    <t xml:space="preserve">  十九、住房保障支出</t>
  </si>
  <si>
    <t xml:space="preserve">  二十、粮油物资储备支出</t>
  </si>
  <si>
    <t xml:space="preserve">  二十一、灾害防治及应急管理支出</t>
  </si>
  <si>
    <t xml:space="preserve">  二十二、其他支出</t>
  </si>
  <si>
    <t xml:space="preserve">  二十三、债务付息支出</t>
  </si>
  <si>
    <t xml:space="preserve">  二十四、债务发行费用支出</t>
  </si>
  <si>
    <t>表三</t>
  </si>
  <si>
    <t>2025年度吴川市一般公共预算收支执行总表</t>
  </si>
  <si>
    <t>项目</t>
  </si>
  <si>
    <t>本年收入合计</t>
  </si>
  <si>
    <t>上级补助收入</t>
  </si>
  <si>
    <t>上解上级支出</t>
  </si>
  <si>
    <t xml:space="preserve">    返还性收入</t>
  </si>
  <si>
    <t xml:space="preserve">    一般转移支付收入</t>
  </si>
  <si>
    <t xml:space="preserve">    专项转移支付收入</t>
  </si>
  <si>
    <t>待偿债置换一般债券上年结余</t>
  </si>
  <si>
    <t>上年结余</t>
  </si>
  <si>
    <t>调入资金</t>
  </si>
  <si>
    <t>调出资金</t>
  </si>
  <si>
    <t>债务（转贷）收入</t>
  </si>
  <si>
    <t>债务还本支出</t>
  </si>
  <si>
    <t>补充预算周转金</t>
  </si>
  <si>
    <t>国债转贷收入、上年结余及转补助数</t>
  </si>
  <si>
    <t>国债转贷拨付数及年终结余</t>
  </si>
  <si>
    <t>动用预算稳定调节基金</t>
  </si>
  <si>
    <t>安排预算稳定调节基金</t>
  </si>
  <si>
    <t>接受其他地区援助收入</t>
  </si>
  <si>
    <t>援助其他地区支出</t>
  </si>
  <si>
    <t>省补助计划单列市收入</t>
  </si>
  <si>
    <t>计划单列市上解省支出</t>
  </si>
  <si>
    <t>待偿债置换一般债券结余</t>
  </si>
  <si>
    <t>年终结余</t>
  </si>
  <si>
    <t>减：结转下年的支出</t>
  </si>
  <si>
    <t xml:space="preserve">    净结余</t>
  </si>
  <si>
    <t>收入总计</t>
  </si>
  <si>
    <t>支出总计</t>
  </si>
  <si>
    <t>备注：2025年执行省财政厅新财政体制，2024年“四税”数据按照新体制转换后本级一般公共预算收入增加23036万元。2024年总收入数据比2024年总支出数据多23036万元。</t>
  </si>
  <si>
    <t>表四</t>
  </si>
  <si>
    <t>2025年度吴川市政府性基金预算收入执行情况表</t>
  </si>
  <si>
    <t>国有土地使用权出让收入</t>
  </si>
  <si>
    <t>彩票公益金收入</t>
  </si>
  <si>
    <t>城市基础设施配套费收入</t>
  </si>
  <si>
    <t>污水处理费收入</t>
  </si>
  <si>
    <t>专项债务对应项目专项收入</t>
  </si>
  <si>
    <t>本 年 收 入 合 计</t>
  </si>
  <si>
    <t>待偿债置换专项债券上年结余</t>
  </si>
  <si>
    <t>一般公共预算调入资金</t>
  </si>
  <si>
    <t>收 入 总 计</t>
  </si>
  <si>
    <t>表五</t>
  </si>
  <si>
    <t>2025年度吴川市政府性基金预算支出执行情况表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</si>
  <si>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</si>
  <si>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</si>
  <si>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</si>
  <si>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</si>
  <si>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</si>
  <si>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</si>
  <si>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</si>
  <si>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</si>
  <si>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其他支出</t>
  </si>
  <si>
    <t>债务付息支出</t>
  </si>
  <si>
    <t>债务发行费用支出</t>
  </si>
  <si>
    <t>抗疫特别国债安排的支出</t>
  </si>
  <si>
    <t>本 年 支 出 合 计</t>
  </si>
  <si>
    <t>待偿债置换专项债券结余</t>
  </si>
  <si>
    <t>支 出 总 计</t>
  </si>
  <si>
    <t>表六</t>
  </si>
  <si>
    <t>2025年度吴川市政府性基金预算收支执行总表</t>
  </si>
  <si>
    <t>本年支出合计</t>
  </si>
  <si>
    <t>收入 总 计</t>
  </si>
  <si>
    <t>表七</t>
  </si>
  <si>
    <t>2025年度吴川市国有资本经营预算收入执行情况表</t>
  </si>
  <si>
    <t>利润收入</t>
  </si>
  <si>
    <t>股利、股息收入</t>
  </si>
  <si>
    <t>产权转让收入</t>
  </si>
  <si>
    <t>清算收入</t>
  </si>
  <si>
    <t>其他国有资本经营预算收入</t>
  </si>
  <si>
    <t>表八</t>
  </si>
  <si>
    <t>2025年度吴川市国有资本经营预算支出执行情况表</t>
  </si>
  <si>
    <t>解决历史遗留问题及改革成本支出</t>
  </si>
  <si>
    <t>国有企业资本金注入</t>
  </si>
  <si>
    <t>国有企业政策性补贴（款）</t>
  </si>
  <si>
    <t>金融国有资本经营预算支出</t>
  </si>
  <si>
    <t>其他国有资本经营预算支出（款）</t>
  </si>
  <si>
    <t>表九</t>
  </si>
  <si>
    <t>2025年度吴川市社会保险基金收支执行情况表</t>
  </si>
  <si>
    <t>收     入</t>
  </si>
  <si>
    <t>支    出</t>
  </si>
  <si>
    <t>城乡居民基本养老保险基金收入</t>
  </si>
  <si>
    <t>-</t>
  </si>
  <si>
    <t>城乡居民基本养老保险基金支出</t>
  </si>
  <si>
    <t>机关事业单位养老保险基金收入</t>
  </si>
  <si>
    <t>机关事业单位养老保险基金支出</t>
  </si>
  <si>
    <t>收 入 合 计</t>
  </si>
  <si>
    <t>支 出 合 计</t>
  </si>
  <si>
    <t>表十</t>
  </si>
  <si>
    <t>2026年吴川市一般公共预算收支总表</t>
  </si>
  <si>
    <r>
      <rPr>
        <b/>
        <sz val="12"/>
        <rFont val="宋体"/>
        <charset val="134"/>
      </rPr>
      <t>项</t>
    </r>
    <r>
      <rPr>
        <b/>
        <sz val="12"/>
        <rFont val="Arial"/>
        <charset val="134"/>
      </rPr>
      <t xml:space="preserve">    </t>
    </r>
    <r>
      <rPr>
        <b/>
        <sz val="12"/>
        <rFont val="宋体"/>
        <charset val="134"/>
      </rPr>
      <t>目</t>
    </r>
  </si>
  <si>
    <t>预算数</t>
  </si>
  <si>
    <t>一、本级一般公共预算收入</t>
  </si>
  <si>
    <t>一、本级一般公共预算支出</t>
  </si>
  <si>
    <r>
      <rPr>
        <sz val="12"/>
        <rFont val="Arial"/>
        <charset val="134"/>
      </rPr>
      <t xml:space="preserve">       </t>
    </r>
    <r>
      <rPr>
        <sz val="12"/>
        <rFont val="宋体"/>
        <charset val="134"/>
      </rPr>
      <t>税收收入</t>
    </r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</si>
  <si>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其中：本级部门预算</t>
    </r>
  </si>
  <si>
    <r>
      <rPr>
        <sz val="12"/>
        <rFont val="Arial"/>
        <charset val="134"/>
      </rPr>
      <t xml:space="preserve">       </t>
    </r>
    <r>
      <rPr>
        <sz val="12"/>
        <rFont val="宋体"/>
        <charset val="134"/>
      </rPr>
      <t>非税收入</t>
    </r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</si>
  <si>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　　其中：基本支出</t>
    </r>
  </si>
  <si>
    <r>
      <rPr>
        <sz val="12"/>
        <rFont val="Arial"/>
        <charset val="134"/>
      </rPr>
      <t xml:space="preserve">             </t>
    </r>
    <r>
      <rPr>
        <sz val="12"/>
        <rFont val="宋体"/>
        <charset val="134"/>
      </rPr>
      <t>　　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项目支出</t>
    </r>
  </si>
  <si>
    <t>二、上级补助收入</t>
  </si>
  <si>
    <t>　　援助其他地区</t>
  </si>
  <si>
    <r>
      <rPr>
        <sz val="12"/>
        <rFont val="Arial"/>
        <charset val="134"/>
      </rPr>
      <t xml:space="preserve">      </t>
    </r>
    <r>
      <rPr>
        <sz val="12"/>
        <rFont val="宋体"/>
        <charset val="134"/>
      </rPr>
      <t>返还性收入</t>
    </r>
  </si>
  <si>
    <t>　　债务付息支出</t>
  </si>
  <si>
    <r>
      <rPr>
        <sz val="12"/>
        <rFont val="Arial"/>
        <charset val="134"/>
      </rPr>
      <t xml:space="preserve">      </t>
    </r>
    <r>
      <rPr>
        <sz val="12"/>
        <rFont val="宋体"/>
        <charset val="134"/>
      </rPr>
      <t>一般性转移支付收入</t>
    </r>
  </si>
  <si>
    <t>　　债务发行费用</t>
  </si>
  <si>
    <r>
      <rPr>
        <sz val="12"/>
        <rFont val="Arial"/>
        <charset val="134"/>
      </rPr>
      <t xml:space="preserve">      </t>
    </r>
    <r>
      <rPr>
        <sz val="12"/>
        <rFont val="宋体"/>
        <charset val="134"/>
      </rPr>
      <t>专项转移支付收入</t>
    </r>
  </si>
  <si>
    <t>二、上解支出</t>
  </si>
  <si>
    <r>
      <rPr>
        <sz val="12"/>
        <rFont val="Arial"/>
        <charset val="134"/>
      </rPr>
      <t xml:space="preserve">      </t>
    </r>
    <r>
      <rPr>
        <sz val="12"/>
        <rFont val="宋体"/>
        <charset val="134"/>
      </rPr>
      <t>体制上解支出</t>
    </r>
  </si>
  <si>
    <t>三、下级上解收入</t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</si>
  <si>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专项上解支出</t>
    </r>
  </si>
  <si>
    <r>
      <rPr>
        <sz val="12"/>
        <rFont val="Arial"/>
        <charset val="134"/>
      </rPr>
      <t xml:space="preserve">      </t>
    </r>
    <r>
      <rPr>
        <sz val="12"/>
        <rFont val="宋体"/>
        <charset val="134"/>
      </rPr>
      <t>体制上解收入</t>
    </r>
  </si>
  <si>
    <t>三、补助下级支出</t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</si>
  <si>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专项上解收入</t>
    </r>
  </si>
  <si>
    <r>
      <rPr>
        <sz val="12"/>
        <rFont val="Arial"/>
        <charset val="134"/>
      </rPr>
      <t xml:space="preserve">      </t>
    </r>
    <r>
      <rPr>
        <sz val="12"/>
        <rFont val="宋体"/>
        <charset val="134"/>
      </rPr>
      <t>返还性支出</t>
    </r>
    <r>
      <rPr>
        <sz val="12"/>
        <rFont val="Arial"/>
        <charset val="134"/>
      </rPr>
      <t xml:space="preserve"> </t>
    </r>
  </si>
  <si>
    <t>四、动用预算稳定调节基金</t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</si>
  <si>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一般性转移支付支出</t>
    </r>
  </si>
  <si>
    <t>五、调入资金</t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</si>
  <si>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专项转移支付支出</t>
    </r>
  </si>
  <si>
    <r>
      <rPr>
        <sz val="12"/>
        <rFont val="Arial"/>
        <charset val="134"/>
      </rPr>
      <t xml:space="preserve">       </t>
    </r>
    <r>
      <rPr>
        <sz val="12"/>
        <rFont val="宋体"/>
        <charset val="134"/>
      </rPr>
      <t>政府性基金预算调入资金</t>
    </r>
  </si>
  <si>
    <t>四、预备费</t>
  </si>
  <si>
    <r>
      <rPr>
        <sz val="12"/>
        <rFont val="Arial"/>
        <charset val="134"/>
      </rPr>
      <t xml:space="preserve">       </t>
    </r>
    <r>
      <rPr>
        <sz val="12"/>
        <rFont val="宋体"/>
        <charset val="134"/>
      </rPr>
      <t>国有资本经营预算调入资金</t>
    </r>
  </si>
  <si>
    <r>
      <rPr>
        <sz val="12"/>
        <rFont val="Arial"/>
        <charset val="134"/>
      </rPr>
      <t xml:space="preserve">      </t>
    </r>
    <r>
      <rPr>
        <sz val="12"/>
        <rFont val="宋体"/>
        <charset val="134"/>
      </rPr>
      <t>其他调入资金</t>
    </r>
  </si>
  <si>
    <t>五、债务转贷支出</t>
  </si>
  <si>
    <t>六、债务（转贷）收入</t>
  </si>
  <si>
    <t>六、债务还本支出</t>
  </si>
  <si>
    <r>
      <rPr>
        <sz val="12"/>
        <rFont val="Arial"/>
        <charset val="134"/>
      </rPr>
      <t xml:space="preserve">       </t>
    </r>
    <r>
      <rPr>
        <sz val="12"/>
        <rFont val="宋体"/>
        <charset val="134"/>
      </rPr>
      <t>地方政府一般债券（转贷）收入</t>
    </r>
  </si>
  <si>
    <t>七、调出资金</t>
  </si>
  <si>
    <r>
      <rPr>
        <sz val="12"/>
        <rFont val="Arial"/>
        <charset val="134"/>
      </rPr>
      <t xml:space="preserve">          </t>
    </r>
    <r>
      <rPr>
        <sz val="12"/>
        <rFont val="宋体"/>
        <charset val="134"/>
      </rPr>
      <t>地方政府再融资债券（转贷）收入</t>
    </r>
  </si>
  <si>
    <t>八、补充预算周转金</t>
  </si>
  <si>
    <t>九、安排预算稳定调节基金</t>
  </si>
  <si>
    <t>七、接受其他地区援助收入</t>
  </si>
  <si>
    <t>当年支出小计</t>
  </si>
  <si>
    <t>上年结转收入</t>
  </si>
  <si>
    <t>结转下年支出</t>
  </si>
  <si>
    <t>表十一</t>
  </si>
  <si>
    <t>2026年吴川市一般公共预算收入表</t>
  </si>
  <si>
    <r>
      <rPr>
        <b/>
        <sz val="10"/>
        <rFont val="宋体"/>
        <charset val="134"/>
      </rPr>
      <t>项</t>
    </r>
    <r>
      <rPr>
        <b/>
        <sz val="10"/>
        <rFont val="Arial"/>
        <charset val="134"/>
      </rPr>
      <t xml:space="preserve">    </t>
    </r>
    <r>
      <rPr>
        <b/>
        <sz val="10"/>
        <rFont val="宋体"/>
        <charset val="134"/>
      </rPr>
      <t>目</t>
    </r>
  </si>
  <si>
    <r>
      <rPr>
        <b/>
        <sz val="10"/>
        <rFont val="Arial"/>
        <charset val="134"/>
      </rPr>
      <t>2025</t>
    </r>
    <r>
      <rPr>
        <b/>
        <sz val="10"/>
        <rFont val="宋体"/>
        <charset val="134"/>
      </rPr>
      <t>年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预算数</t>
    </r>
  </si>
  <si>
    <r>
      <rPr>
        <b/>
        <sz val="10"/>
        <rFont val="Arial"/>
        <charset val="134"/>
      </rPr>
      <t>2025</t>
    </r>
    <r>
      <rPr>
        <b/>
        <sz val="10"/>
        <rFont val="宋体"/>
        <charset val="134"/>
      </rPr>
      <t>年执行数</t>
    </r>
  </si>
  <si>
    <r>
      <rPr>
        <b/>
        <sz val="10"/>
        <rFont val="Arial"/>
        <charset val="134"/>
      </rPr>
      <t>2026</t>
    </r>
    <r>
      <rPr>
        <b/>
        <sz val="10"/>
        <rFont val="宋体"/>
        <charset val="134"/>
      </rPr>
      <t>年预算数</t>
    </r>
  </si>
  <si>
    <r>
      <rPr>
        <b/>
        <sz val="10"/>
        <rFont val="宋体"/>
        <charset val="134"/>
      </rPr>
      <t>预算数为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上年执行数的</t>
    </r>
    <r>
      <rPr>
        <b/>
        <sz val="10"/>
        <rFont val="Arial"/>
        <charset val="134"/>
      </rPr>
      <t>%</t>
    </r>
  </si>
  <si>
    <t>一、一般公共预算收入</t>
  </si>
  <si>
    <t>（一）税收收入</t>
  </si>
  <si>
    <r>
      <rPr>
        <sz val="12"/>
        <rFont val="Arial"/>
        <charset val="134"/>
      </rPr>
      <t xml:space="preserve">      </t>
    </r>
    <r>
      <rPr>
        <sz val="12"/>
        <rFont val="宋体"/>
        <charset val="134"/>
      </rPr>
      <t>增值税</t>
    </r>
  </si>
  <si>
    <r>
      <rPr>
        <sz val="12"/>
        <rFont val="Arial"/>
        <charset val="134"/>
      </rPr>
      <t xml:space="preserve">    </t>
    </r>
    <r>
      <rPr>
        <sz val="12"/>
        <rFont val="宋体"/>
        <charset val="134"/>
      </rPr>
      <t>其他税收收入</t>
    </r>
  </si>
  <si>
    <t>（二）非税收入</t>
  </si>
  <si>
    <t>专项收入</t>
  </si>
  <si>
    <r>
      <rPr>
        <sz val="12"/>
        <rFont val="宋体"/>
        <charset val="134"/>
      </rPr>
      <t>　　</t>
    </r>
    <r>
      <rPr>
        <sz val="12"/>
        <rFont val="Arial"/>
        <charset val="134"/>
      </rPr>
      <t xml:space="preserve">    </t>
    </r>
    <r>
      <rPr>
        <sz val="12"/>
        <rFont val="宋体"/>
        <charset val="134"/>
      </rPr>
      <t>教育费附加收入</t>
    </r>
  </si>
  <si>
    <t>　　　地方教育附加收入</t>
  </si>
  <si>
    <r>
      <rPr>
        <sz val="12"/>
        <rFont val="Arial"/>
        <charset val="134"/>
      </rPr>
      <t xml:space="preserve">          </t>
    </r>
    <r>
      <rPr>
        <sz val="12"/>
        <rFont val="宋体"/>
        <charset val="134"/>
      </rPr>
      <t>文化事业建设费收入</t>
    </r>
  </si>
  <si>
    <r>
      <rPr>
        <sz val="12"/>
        <rFont val="Arial"/>
        <charset val="134"/>
      </rPr>
      <t xml:space="preserve">          </t>
    </r>
    <r>
      <rPr>
        <sz val="12"/>
        <rFont val="宋体"/>
        <charset val="134"/>
      </rPr>
      <t>残疾人就业保障金收入</t>
    </r>
  </si>
  <si>
    <r>
      <rPr>
        <sz val="12"/>
        <rFont val="Arial"/>
        <charset val="134"/>
      </rPr>
      <t xml:space="preserve">          </t>
    </r>
    <r>
      <rPr>
        <sz val="12"/>
        <rFont val="宋体"/>
        <charset val="134"/>
      </rPr>
      <t>森林植被恢复费</t>
    </r>
  </si>
  <si>
    <t>　　　其他专项收入（广告收入）</t>
  </si>
  <si>
    <t>行政事业性收费收入</t>
  </si>
  <si>
    <t>罚没收入</t>
  </si>
  <si>
    <t>国有资本经营收入</t>
  </si>
  <si>
    <r>
      <rPr>
        <b/>
        <sz val="12"/>
        <rFont val="宋体"/>
        <charset val="134"/>
      </rPr>
      <t>国有资源</t>
    </r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资产</t>
    </r>
    <r>
      <rPr>
        <b/>
        <sz val="12"/>
        <rFont val="Arial"/>
        <charset val="134"/>
      </rPr>
      <t>)</t>
    </r>
    <r>
      <rPr>
        <b/>
        <sz val="12"/>
        <rFont val="宋体"/>
        <charset val="134"/>
      </rPr>
      <t>有偿使用收入</t>
    </r>
  </si>
  <si>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捐赠收入</t>
    </r>
  </si>
  <si>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政府住房基金收入</t>
    </r>
  </si>
  <si>
    <t>其他收入</t>
  </si>
  <si>
    <t>二、转移性收入</t>
  </si>
  <si>
    <t>（一）上级补助收入</t>
  </si>
  <si>
    <r>
      <rPr>
        <sz val="12"/>
        <rFont val="Arial"/>
        <charset val="134"/>
      </rPr>
      <t xml:space="preserve">       </t>
    </r>
    <r>
      <rPr>
        <sz val="12"/>
        <rFont val="宋体"/>
        <charset val="134"/>
      </rPr>
      <t>返还性收入</t>
    </r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</si>
  <si>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一般性转移支付收入</t>
    </r>
  </si>
  <si>
    <t>（二）下级上解收入</t>
  </si>
  <si>
    <t>（三）调入资金</t>
  </si>
  <si>
    <r>
      <rPr>
        <sz val="12"/>
        <rFont val="Arial"/>
        <charset val="134"/>
      </rPr>
      <t xml:space="preserve">       </t>
    </r>
    <r>
      <rPr>
        <sz val="12"/>
        <rFont val="宋体"/>
        <charset val="134"/>
      </rPr>
      <t>其他调入资金</t>
    </r>
  </si>
  <si>
    <t>（四）动用预算稳定调节基金</t>
  </si>
  <si>
    <t>（五）接受其他地区援助收入</t>
  </si>
  <si>
    <t>三、债务（转贷）收入</t>
  </si>
  <si>
    <r>
      <rPr>
        <sz val="12"/>
        <rFont val="Arial"/>
        <charset val="134"/>
      </rPr>
      <t xml:space="preserve">       </t>
    </r>
    <r>
      <rPr>
        <sz val="12"/>
        <rFont val="方正书宋_GBK"/>
        <charset val="134"/>
      </rPr>
      <t>地方政府其他一般债务（转贷）收入</t>
    </r>
  </si>
  <si>
    <t>四、上年结转收入</t>
  </si>
  <si>
    <t>表十二</t>
  </si>
  <si>
    <t>2026年吴川市一般公共预算上级补助收入表</t>
  </si>
  <si>
    <t>返还性收入</t>
  </si>
  <si>
    <t>　 所得税基数返还收入</t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</si>
  <si>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增值税税收返还收入</t>
    </r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</si>
  <si>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消费税税收返还收入</t>
    </r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</si>
  <si>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增值税</t>
    </r>
    <r>
      <rPr>
        <sz val="12"/>
        <rFont val="Arial"/>
        <charset val="134"/>
      </rPr>
      <t>“</t>
    </r>
    <r>
      <rPr>
        <sz val="12"/>
        <rFont val="宋体"/>
        <charset val="134"/>
      </rPr>
      <t>五五分享</t>
    </r>
    <r>
      <rPr>
        <sz val="12"/>
        <rFont val="Arial"/>
        <charset val="134"/>
      </rPr>
      <t>”</t>
    </r>
    <r>
      <rPr>
        <sz val="12"/>
        <rFont val="宋体"/>
        <charset val="134"/>
      </rPr>
      <t>税收返还收入</t>
    </r>
  </si>
  <si>
    <r>
      <rPr>
        <sz val="12"/>
        <rFont val="Arial"/>
        <charset val="134"/>
      </rPr>
      <t xml:space="preserve">     </t>
    </r>
    <r>
      <rPr>
        <sz val="12"/>
        <rFont val="宋体"/>
        <charset val="134"/>
      </rPr>
      <t>其他税收返还收入</t>
    </r>
  </si>
  <si>
    <t>一般性转移支付收入</t>
  </si>
  <si>
    <t xml:space="preserve">     均衡性转移支付补助收入</t>
  </si>
  <si>
    <t xml:space="preserve">     县级基本财力保障机制奖补资金收入</t>
  </si>
  <si>
    <t xml:space="preserve">     结算补助收入</t>
  </si>
  <si>
    <t xml:space="preserve">     企业事业单位划转补助收入</t>
  </si>
  <si>
    <t xml:space="preserve">     重点生态功能区转移支付收入</t>
  </si>
  <si>
    <t xml:space="preserve">     固定数额补助收入</t>
  </si>
  <si>
    <t xml:space="preserve">     革命老区转移支付收入</t>
  </si>
  <si>
    <t xml:space="preserve">     边境地区转移支付收入</t>
  </si>
  <si>
    <t xml:space="preserve">     巩固脱贫攻坚成果衔接乡村振兴转移支付收入</t>
  </si>
  <si>
    <t>　　公共安全共同财政事权转移支付收入</t>
  </si>
  <si>
    <t>　　教育共同财政事权转移支付收入</t>
  </si>
  <si>
    <t>　　文化旅游体育与传媒共同财政事权转移支付收入</t>
  </si>
  <si>
    <t>　　社会保障和就业共同财政事权转移支付收入</t>
  </si>
  <si>
    <t>　　医疗卫生共同财政事权转移支付收入</t>
  </si>
  <si>
    <t>　　农林水共同财政事权转移支付收入</t>
  </si>
  <si>
    <t>　　交通运输共同财政事权转移支付收入</t>
  </si>
  <si>
    <t>　　住房保障共同财政事权转移支付收入</t>
  </si>
  <si>
    <t xml:space="preserve">    其他一般性转移支付收入</t>
  </si>
  <si>
    <t>专项转移支付收入</t>
  </si>
  <si>
    <t>一般公共服务</t>
  </si>
  <si>
    <t>公共安全</t>
  </si>
  <si>
    <t>科学技术</t>
  </si>
  <si>
    <t>文化旅游体育与传媒</t>
  </si>
  <si>
    <t>社会保障和就业</t>
  </si>
  <si>
    <t>卫生健康</t>
  </si>
  <si>
    <t>城乡社区</t>
  </si>
  <si>
    <t>农林水</t>
  </si>
  <si>
    <t>自然资源海洋气象等</t>
  </si>
  <si>
    <t>灾害防治及应急管理</t>
  </si>
  <si>
    <t>表十三</t>
  </si>
  <si>
    <t>2026年吴川市一般公共预算支出表　　</t>
  </si>
  <si>
    <t>（按功能科目类级分类）</t>
  </si>
  <si>
    <r>
      <rPr>
        <b/>
        <sz val="10"/>
        <rFont val="Arial"/>
        <charset val="134"/>
      </rPr>
      <t>2025</t>
    </r>
    <r>
      <rPr>
        <b/>
        <sz val="10"/>
        <rFont val="宋体"/>
        <charset val="134"/>
      </rPr>
      <t>年预算数</t>
    </r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</si>
  <si>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</si>
  <si>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</si>
  <si>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</si>
  <si>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</si>
  <si>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</si>
  <si>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</si>
  <si>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</si>
  <si>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</si>
  <si>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</si>
  <si>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</si>
  <si>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</si>
  <si>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</si>
  <si>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</si>
  <si>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</si>
  <si>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</si>
  <si>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</si>
  <si>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</si>
  <si>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</si>
  <si>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</si>
  <si>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</si>
  <si>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</si>
  <si>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二十二、上解支出</t>
  </si>
  <si>
    <t>二十三、债务转贷支出</t>
  </si>
  <si>
    <t>二十四、安排预算稳定调节基金</t>
  </si>
  <si>
    <t>二十五、补充预算周转金</t>
  </si>
  <si>
    <t>二十六、债务还本支出</t>
  </si>
  <si>
    <t>二十七、债务付息支出</t>
  </si>
  <si>
    <t>二十八、债务发行费用支出</t>
  </si>
  <si>
    <t>表十四</t>
  </si>
  <si>
    <t xml:space="preserve">2026年吴川市一般公共预算支出表　　　　　　　　　　　　　　　　（按经济科目分类）
</t>
  </si>
  <si>
    <t>一、本级支出</t>
  </si>
  <si>
    <t xml:space="preserve">  （一）基本支出</t>
  </si>
  <si>
    <t xml:space="preserve">       机关工资福利支出</t>
  </si>
  <si>
    <t xml:space="preserve">       机关商品和服务支出</t>
  </si>
  <si>
    <t xml:space="preserve">       机关资本性支出</t>
  </si>
  <si>
    <t>　　　 对事业单位经常性补助</t>
  </si>
  <si>
    <t xml:space="preserve">       对事业单位资本性补助</t>
  </si>
  <si>
    <t>　　　 对个人和家庭补助</t>
  </si>
  <si>
    <t xml:space="preserve">       对社会保障基金补助</t>
  </si>
  <si>
    <t xml:space="preserve">  （二）项目支出</t>
  </si>
  <si>
    <t xml:space="preserve">       机关资本性支出（基本建设）</t>
  </si>
  <si>
    <t>　　　 对事业单位资本性补助</t>
  </si>
  <si>
    <t>　　　 对企业补助</t>
  </si>
  <si>
    <t xml:space="preserve">       对企业资本性支出</t>
  </si>
  <si>
    <t>　　　 对个人和家庭的补助</t>
  </si>
  <si>
    <t>　　　 对社会保障基金补助</t>
  </si>
  <si>
    <t>　　　 债务利息及费用支出</t>
  </si>
  <si>
    <t>　　　 其他支出</t>
  </si>
  <si>
    <t>二、债务还本支出</t>
  </si>
  <si>
    <t>三、转移性支出</t>
  </si>
  <si>
    <t xml:space="preserve">     债务转贷支出</t>
  </si>
  <si>
    <t xml:space="preserve">     调出资金</t>
  </si>
  <si>
    <t xml:space="preserve">     安排预算稳定调节基金</t>
  </si>
  <si>
    <t xml:space="preserve">     补充预算周转金</t>
  </si>
  <si>
    <t>五、上解支出</t>
  </si>
  <si>
    <t>六、结转下年支出</t>
  </si>
  <si>
    <t>表十五</t>
  </si>
  <si>
    <t>2026年吴川市一般公共预算支出表　</t>
  </si>
  <si>
    <t>（按功能科目项级分类）　　</t>
  </si>
  <si>
    <r>
      <rPr>
        <b/>
        <sz val="10"/>
        <rFont val="Arial"/>
        <charset val="134"/>
      </rPr>
      <t>2024</t>
    </r>
    <r>
      <rPr>
        <b/>
        <sz val="10"/>
        <rFont val="宋体"/>
        <charset val="134"/>
      </rPr>
      <t>年预算数</t>
    </r>
  </si>
  <si>
    <r>
      <rPr>
        <b/>
        <sz val="10"/>
        <rFont val="Arial"/>
        <charset val="134"/>
      </rPr>
      <t>2025</t>
    </r>
    <r>
      <rPr>
        <b/>
        <sz val="10"/>
        <rFont val="方正书宋_GBK"/>
        <charset val="134"/>
      </rPr>
      <t>年预算数</t>
    </r>
  </si>
  <si>
    <t>ˉ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</si>
  <si>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</si>
  <si>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</si>
  <si>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</si>
  <si>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</si>
  <si>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</si>
  <si>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</si>
  <si>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</si>
  <si>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</si>
  <si>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</si>
  <si>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</si>
  <si>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</si>
  <si>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</si>
  <si>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</si>
  <si>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</si>
  <si>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</si>
  <si>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</si>
  <si>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</si>
  <si>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</si>
  <si>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</si>
  <si>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</si>
  <si>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</si>
  <si>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</si>
  <si>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</si>
  <si>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</si>
  <si>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</si>
  <si>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</si>
  <si>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</si>
  <si>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</si>
  <si>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</si>
  <si>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</si>
  <si>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</si>
  <si>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</si>
  <si>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</si>
  <si>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</si>
  <si>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</si>
  <si>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</si>
  <si>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</si>
  <si>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</si>
  <si>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</si>
  <si>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</si>
  <si>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</si>
  <si>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</si>
  <si>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</si>
  <si>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</si>
  <si>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</si>
  <si>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</si>
  <si>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</si>
  <si>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</si>
  <si>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</si>
  <si>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</si>
  <si>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</si>
  <si>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</si>
  <si>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</si>
  <si>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</si>
  <si>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</si>
  <si>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</si>
  <si>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</si>
  <si>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</si>
  <si>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</si>
  <si>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</si>
  <si>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</si>
  <si>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</si>
  <si>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</si>
  <si>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</si>
  <si>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</si>
  <si>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</si>
  <si>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</si>
  <si>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</si>
  <si>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</si>
  <si>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</si>
  <si>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</si>
  <si>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</si>
  <si>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</si>
  <si>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</si>
  <si>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</si>
  <si>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</si>
  <si>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</si>
  <si>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</si>
  <si>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</si>
  <si>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</si>
  <si>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</si>
  <si>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</si>
  <si>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</si>
  <si>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</si>
  <si>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</si>
  <si>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</si>
  <si>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</si>
  <si>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</si>
  <si>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</si>
  <si>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</si>
  <si>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</si>
  <si>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</si>
  <si>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</si>
  <si>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</si>
  <si>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</si>
  <si>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</si>
  <si>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</si>
  <si>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</si>
  <si>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</si>
  <si>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</si>
  <si>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</si>
  <si>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</si>
  <si>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</si>
  <si>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普法宣传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</si>
  <si>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</si>
  <si>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</si>
  <si>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</si>
  <si>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</si>
  <si>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</si>
  <si>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</si>
  <si>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</si>
  <si>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</si>
  <si>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</si>
  <si>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</si>
  <si>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</si>
  <si>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</si>
  <si>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</si>
  <si>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</si>
  <si>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</si>
  <si>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</si>
  <si>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</si>
  <si>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</si>
  <si>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</si>
  <si>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</si>
  <si>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</si>
  <si>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</si>
  <si>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社会工作事务</t>
  </si>
  <si>
    <t>行政运行</t>
  </si>
  <si>
    <t>一般行政管理事务</t>
  </si>
  <si>
    <t>事业运行</t>
  </si>
  <si>
    <t>其他社会工作事务支出</t>
  </si>
  <si>
    <t xml:space="preserve">   信访事务</t>
  </si>
  <si>
    <t xml:space="preserve">      信访业务</t>
  </si>
  <si>
    <t xml:space="preserve">    其他一般公共服务支出</t>
  </si>
  <si>
    <t xml:space="preserve">      国家赔偿费用支出</t>
  </si>
  <si>
    <t xml:space="preserve">      其他一般公共服务支出</t>
  </si>
  <si>
    <t>外交支出</t>
  </si>
  <si>
    <t xml:space="preserve">    对外合作与交流</t>
  </si>
  <si>
    <t xml:space="preserve">    对外宣传</t>
  </si>
  <si>
    <t xml:space="preserve">    其他外交支出</t>
  </si>
  <si>
    <t>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</si>
  <si>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</si>
  <si>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</si>
  <si>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</si>
  <si>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</si>
  <si>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</si>
  <si>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</si>
  <si>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</si>
  <si>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</si>
  <si>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</si>
  <si>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</si>
  <si>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</si>
  <si>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</si>
  <si>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</si>
  <si>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</si>
  <si>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</si>
  <si>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</si>
  <si>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</si>
  <si>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</si>
  <si>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</si>
  <si>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</si>
  <si>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</si>
  <si>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</si>
  <si>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</si>
  <si>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</si>
  <si>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</si>
  <si>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</si>
  <si>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</si>
  <si>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</si>
  <si>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</si>
  <si>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</si>
  <si>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</si>
  <si>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</si>
  <si>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</si>
  <si>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</si>
  <si>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</si>
  <si>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</si>
  <si>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</si>
  <si>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</si>
  <si>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</si>
  <si>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</si>
  <si>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</si>
  <si>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</si>
  <si>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</si>
  <si>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</si>
  <si>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</si>
  <si>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</si>
  <si>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</si>
  <si>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</si>
  <si>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</si>
  <si>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</si>
  <si>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</si>
  <si>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</si>
  <si>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</si>
  <si>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</si>
  <si>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</si>
  <si>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</si>
  <si>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</si>
  <si>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</si>
  <si>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</si>
  <si>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</si>
  <si>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</si>
  <si>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</si>
  <si>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</si>
  <si>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</si>
  <si>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</si>
  <si>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</si>
  <si>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</si>
  <si>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</si>
  <si>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</si>
  <si>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</si>
  <si>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</si>
  <si>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</si>
  <si>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</si>
  <si>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</si>
  <si>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</si>
  <si>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</si>
  <si>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</si>
  <si>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</si>
  <si>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</si>
  <si>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</si>
  <si>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</si>
  <si>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</si>
  <si>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</si>
  <si>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</si>
  <si>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</si>
  <si>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</si>
  <si>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</si>
  <si>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</si>
  <si>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</si>
  <si>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</si>
  <si>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</si>
  <si>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</si>
  <si>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</si>
  <si>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</si>
  <si>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</si>
  <si>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</si>
  <si>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</si>
  <si>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</si>
  <si>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</si>
  <si>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</si>
  <si>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</si>
  <si>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</si>
  <si>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</si>
  <si>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</si>
  <si>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</si>
  <si>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</si>
  <si>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</si>
  <si>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</si>
  <si>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</si>
  <si>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</si>
  <si>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</si>
  <si>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</si>
  <si>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</si>
  <si>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</si>
  <si>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</si>
  <si>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</si>
  <si>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</si>
  <si>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</si>
  <si>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</si>
  <si>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</si>
  <si>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</si>
  <si>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</si>
  <si>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</si>
  <si>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</si>
  <si>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</si>
  <si>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</si>
  <si>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</si>
  <si>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</si>
  <si>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</si>
  <si>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</si>
  <si>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</si>
  <si>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</si>
  <si>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</si>
  <si>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</si>
  <si>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</si>
  <si>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</si>
  <si>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</si>
  <si>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</si>
  <si>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</si>
  <si>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</si>
  <si>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</si>
  <si>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</si>
  <si>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</si>
  <si>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</si>
  <si>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</si>
  <si>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</si>
  <si>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</si>
  <si>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</si>
  <si>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</si>
  <si>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</si>
  <si>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</si>
  <si>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</si>
  <si>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</si>
  <si>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</si>
  <si>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</si>
  <si>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</si>
  <si>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</si>
  <si>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</si>
  <si>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</si>
  <si>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</si>
  <si>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</si>
  <si>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</si>
  <si>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</si>
  <si>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</si>
  <si>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</si>
  <si>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</si>
  <si>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</si>
  <si>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</si>
  <si>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</si>
  <si>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</si>
  <si>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</si>
  <si>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</si>
  <si>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</si>
  <si>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</si>
  <si>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</si>
  <si>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</si>
  <si>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</si>
  <si>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</si>
  <si>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</si>
  <si>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</si>
  <si>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</si>
  <si>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</si>
  <si>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</si>
  <si>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</si>
  <si>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</si>
  <si>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</si>
  <si>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</si>
  <si>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</si>
  <si>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</si>
  <si>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</si>
  <si>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</si>
  <si>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</si>
  <si>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</si>
  <si>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</si>
  <si>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</si>
  <si>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</si>
  <si>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</si>
  <si>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</si>
  <si>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</si>
  <si>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</si>
  <si>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</si>
  <si>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</si>
  <si>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</si>
  <si>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</si>
  <si>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</si>
  <si>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</si>
  <si>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</si>
  <si>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</si>
  <si>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</si>
  <si>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</si>
  <si>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</si>
  <si>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</si>
  <si>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</si>
  <si>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</si>
  <si>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</si>
  <si>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</si>
  <si>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</si>
  <si>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</si>
  <si>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</si>
  <si>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</si>
  <si>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</si>
  <si>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</si>
  <si>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</si>
  <si>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</si>
  <si>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</si>
  <si>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</si>
  <si>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</si>
  <si>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</si>
  <si>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</si>
  <si>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</si>
  <si>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</si>
  <si>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</si>
  <si>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</si>
  <si>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</si>
  <si>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</si>
  <si>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</si>
  <si>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</si>
  <si>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</si>
  <si>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</si>
  <si>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</si>
  <si>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</si>
  <si>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</si>
  <si>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</si>
  <si>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</si>
  <si>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</si>
  <si>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</si>
  <si>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</si>
  <si>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</si>
  <si>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</si>
  <si>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</si>
  <si>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</si>
  <si>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</si>
  <si>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</si>
  <si>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</si>
  <si>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</si>
  <si>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</si>
  <si>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</si>
  <si>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</si>
  <si>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</si>
  <si>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</si>
  <si>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</si>
  <si>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</si>
  <si>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</si>
  <si>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</si>
  <si>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</si>
  <si>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</si>
  <si>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</si>
  <si>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</si>
  <si>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</si>
  <si>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</si>
  <si>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</si>
  <si>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</si>
  <si>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</si>
  <si>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</si>
  <si>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</si>
  <si>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</si>
  <si>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</si>
  <si>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</si>
  <si>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</si>
  <si>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</si>
  <si>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</si>
  <si>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</si>
  <si>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</si>
  <si>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</si>
  <si>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</si>
  <si>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</si>
  <si>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</si>
  <si>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</si>
  <si>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</si>
  <si>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</si>
  <si>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</si>
  <si>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</si>
  <si>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</si>
  <si>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</si>
  <si>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</si>
  <si>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</si>
  <si>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</si>
  <si>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</si>
  <si>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</si>
  <si>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</si>
  <si>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</si>
  <si>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</si>
  <si>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</si>
  <si>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</si>
  <si>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</si>
  <si>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</si>
  <si>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</si>
  <si>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</si>
  <si>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</si>
  <si>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</si>
  <si>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</si>
  <si>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</si>
  <si>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</si>
  <si>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</si>
  <si>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</si>
  <si>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</si>
  <si>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</si>
  <si>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</si>
  <si>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</si>
  <si>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</si>
  <si>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</si>
  <si>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</si>
  <si>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</si>
  <si>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</si>
  <si>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</si>
  <si>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</si>
  <si>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</si>
  <si>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</si>
  <si>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</si>
  <si>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</si>
  <si>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</si>
  <si>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</si>
  <si>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</si>
  <si>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</si>
  <si>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</si>
  <si>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</si>
  <si>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突发公共卫生事件应急处置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</si>
  <si>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</si>
  <si>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</si>
  <si>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</si>
  <si>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</si>
  <si>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</si>
  <si>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</si>
  <si>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</si>
  <si>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</si>
  <si>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</si>
  <si>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</si>
  <si>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</si>
  <si>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</si>
  <si>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</si>
  <si>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</si>
  <si>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</si>
  <si>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</si>
  <si>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</si>
  <si>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</si>
  <si>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</si>
  <si>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</si>
  <si>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</si>
  <si>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</si>
  <si>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</si>
  <si>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</si>
  <si>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</si>
  <si>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</si>
  <si>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</si>
  <si>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</si>
  <si>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</si>
  <si>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中医药事务</t>
  </si>
  <si>
    <t xml:space="preserve">    育幼服务</t>
  </si>
  <si>
    <t xml:space="preserve">    其他卫生健康支出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</si>
  <si>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</si>
  <si>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</si>
  <si>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</si>
  <si>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</si>
  <si>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</si>
  <si>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</si>
  <si>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</si>
  <si>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</si>
  <si>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</si>
  <si>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</si>
  <si>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</si>
  <si>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</si>
  <si>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</si>
  <si>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</si>
  <si>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</si>
  <si>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</si>
  <si>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</si>
  <si>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</si>
  <si>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</si>
  <si>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</si>
  <si>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</si>
  <si>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</si>
  <si>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</si>
  <si>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</si>
  <si>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</si>
  <si>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</si>
  <si>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</si>
  <si>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森林保护修复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</si>
  <si>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</si>
  <si>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</si>
  <si>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</si>
  <si>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</si>
  <si>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</si>
  <si>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其他森林保护修复支出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</si>
  <si>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</si>
  <si>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</si>
  <si>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</si>
  <si>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</si>
  <si>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</si>
  <si>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</si>
  <si>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</si>
  <si>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</si>
  <si>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</si>
  <si>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</si>
  <si>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</si>
  <si>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</si>
  <si>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</si>
  <si>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</si>
  <si>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</si>
  <si>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</si>
  <si>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</si>
  <si>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</si>
  <si>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</si>
  <si>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</si>
  <si>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</si>
  <si>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</si>
  <si>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</si>
  <si>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</si>
  <si>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</si>
  <si>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</si>
  <si>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</si>
  <si>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</si>
  <si>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</si>
  <si>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</si>
  <si>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</si>
  <si>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</si>
  <si>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</si>
  <si>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</si>
  <si>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</si>
  <si>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</si>
  <si>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</si>
  <si>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</si>
  <si>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</si>
  <si>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</si>
  <si>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</si>
  <si>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</si>
  <si>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</si>
  <si>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</si>
  <si>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</si>
  <si>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</si>
  <si>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</si>
  <si>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</si>
  <si>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</si>
  <si>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</si>
  <si>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</si>
  <si>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</si>
  <si>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</si>
  <si>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</si>
  <si>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</si>
  <si>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</si>
  <si>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</si>
  <si>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</si>
  <si>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</si>
  <si>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</si>
  <si>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农业生态资源保护</t>
  </si>
  <si>
    <t xml:space="preserve">      乡村道路建设</t>
  </si>
  <si>
    <t xml:space="preserve">      渔业发展</t>
  </si>
  <si>
    <t xml:space="preserve">      对高校毕业生到基层任职补助</t>
  </si>
  <si>
    <t xml:space="preserve">      耕地建设与利用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</si>
  <si>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</si>
  <si>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</si>
  <si>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</si>
  <si>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</si>
  <si>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</si>
  <si>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</si>
  <si>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</si>
  <si>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</si>
  <si>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</si>
  <si>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</si>
  <si>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</si>
  <si>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</si>
  <si>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</si>
  <si>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</si>
  <si>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</si>
  <si>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</si>
  <si>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</si>
  <si>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</si>
  <si>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退耕还林还草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</si>
  <si>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</si>
  <si>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</si>
  <si>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</si>
  <si>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</si>
  <si>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</si>
  <si>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</si>
  <si>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</si>
  <si>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</si>
  <si>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</si>
  <si>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</si>
  <si>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</si>
  <si>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</si>
  <si>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</si>
  <si>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</si>
  <si>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</si>
  <si>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</si>
  <si>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</si>
  <si>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</si>
  <si>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</si>
  <si>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</si>
  <si>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</si>
  <si>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</si>
  <si>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</si>
  <si>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</si>
  <si>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</si>
  <si>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</si>
  <si>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</si>
  <si>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</si>
  <si>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</si>
  <si>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</si>
  <si>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</si>
  <si>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</si>
  <si>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</si>
  <si>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</si>
  <si>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</si>
  <si>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</si>
  <si>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</si>
  <si>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</si>
  <si>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</si>
  <si>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</si>
  <si>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</si>
  <si>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</si>
  <si>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</si>
  <si>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</si>
  <si>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</si>
  <si>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</si>
  <si>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</si>
  <si>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</si>
  <si>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</si>
  <si>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</si>
  <si>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</si>
  <si>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</si>
  <si>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</si>
  <si>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</si>
  <si>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</si>
  <si>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</si>
  <si>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</si>
  <si>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</si>
  <si>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</si>
  <si>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水运建设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</si>
  <si>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</si>
  <si>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</si>
  <si>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</si>
  <si>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</si>
  <si>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</si>
  <si>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</si>
  <si>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</si>
  <si>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</si>
  <si>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</si>
  <si>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</si>
  <si>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</si>
  <si>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</si>
  <si>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</si>
  <si>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</si>
  <si>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</si>
  <si>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</si>
  <si>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</si>
  <si>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</si>
  <si>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</si>
  <si>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</si>
  <si>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</si>
  <si>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</si>
  <si>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</si>
  <si>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</si>
  <si>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</si>
  <si>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</si>
  <si>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</si>
  <si>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</si>
  <si>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</si>
  <si>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</si>
  <si>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</si>
  <si>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</si>
  <si>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</si>
  <si>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</si>
  <si>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</si>
  <si>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</si>
  <si>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</si>
  <si>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</si>
  <si>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</si>
  <si>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</si>
  <si>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</si>
  <si>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</si>
  <si>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</si>
  <si>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</si>
  <si>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</si>
  <si>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</si>
  <si>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</si>
  <si>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</si>
  <si>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</si>
  <si>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</si>
  <si>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</si>
  <si>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</si>
  <si>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</si>
  <si>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</si>
  <si>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</si>
  <si>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</si>
  <si>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</si>
  <si>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</si>
  <si>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</si>
  <si>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</si>
  <si>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</si>
  <si>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</si>
  <si>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</si>
  <si>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</si>
  <si>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</si>
  <si>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</si>
  <si>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</si>
  <si>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</si>
  <si>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</si>
  <si>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</si>
  <si>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</si>
  <si>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</si>
  <si>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</si>
  <si>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</si>
  <si>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</si>
  <si>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</si>
  <si>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</si>
  <si>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</si>
  <si>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</si>
  <si>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</si>
  <si>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</si>
  <si>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</si>
  <si>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</si>
  <si>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</si>
  <si>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</si>
  <si>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</si>
  <si>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</si>
  <si>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</si>
  <si>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</si>
  <si>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</si>
  <si>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</si>
  <si>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</si>
  <si>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</si>
  <si>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</si>
  <si>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</si>
  <si>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</si>
  <si>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</si>
  <si>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</si>
  <si>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</si>
  <si>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</si>
  <si>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</si>
  <si>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</si>
  <si>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</si>
  <si>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</si>
  <si>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</si>
  <si>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</si>
  <si>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</si>
  <si>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</si>
  <si>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</si>
  <si>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</si>
  <si>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</si>
  <si>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</si>
  <si>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</si>
  <si>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</si>
  <si>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</si>
  <si>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</si>
  <si>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</si>
  <si>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</si>
  <si>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</si>
  <si>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</si>
  <si>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</si>
  <si>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</si>
  <si>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</si>
  <si>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</si>
  <si>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</si>
  <si>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</si>
  <si>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>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</si>
  <si>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</si>
  <si>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</si>
  <si>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</si>
  <si>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</si>
  <si>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</si>
  <si>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</si>
  <si>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</si>
  <si>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</si>
  <si>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</si>
  <si>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</si>
  <si>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</si>
  <si>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</si>
  <si>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</si>
  <si>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</si>
  <si>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</si>
  <si>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</si>
  <si>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</si>
  <si>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</si>
  <si>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</si>
  <si>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</si>
  <si>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</si>
  <si>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</si>
  <si>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</si>
  <si>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</si>
  <si>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</si>
  <si>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</si>
  <si>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</si>
  <si>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</si>
  <si>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</si>
  <si>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</si>
  <si>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</si>
  <si>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</si>
  <si>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</si>
  <si>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</si>
  <si>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</si>
  <si>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</si>
  <si>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</si>
  <si>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</si>
  <si>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</si>
  <si>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</si>
  <si>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</si>
  <si>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</si>
  <si>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</si>
  <si>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</si>
  <si>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</si>
  <si>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</si>
  <si>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</si>
  <si>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配租型住房保障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</si>
  <si>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</si>
  <si>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</si>
  <si>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</si>
  <si>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</si>
  <si>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</si>
  <si>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</si>
  <si>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</si>
  <si>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</si>
  <si>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</si>
  <si>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</si>
  <si>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</si>
  <si>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</si>
  <si>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</si>
  <si>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</si>
  <si>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</si>
  <si>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</si>
  <si>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</si>
  <si>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</si>
  <si>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</si>
  <si>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</si>
  <si>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</si>
  <si>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</si>
  <si>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</si>
  <si>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</si>
  <si>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</si>
  <si>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</si>
  <si>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</si>
  <si>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</si>
  <si>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</si>
  <si>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</si>
  <si>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</si>
  <si>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</si>
  <si>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</si>
  <si>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</si>
  <si>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</si>
  <si>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</si>
  <si>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</si>
  <si>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</si>
  <si>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</si>
  <si>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</si>
  <si>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</si>
  <si>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</si>
  <si>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</si>
  <si>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</si>
  <si>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</si>
  <si>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</si>
  <si>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</si>
  <si>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</si>
  <si>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</si>
  <si>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</si>
  <si>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</si>
  <si>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</si>
  <si>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</si>
  <si>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</si>
  <si>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</si>
  <si>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</si>
  <si>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</si>
  <si>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</si>
  <si>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</si>
  <si>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</si>
  <si>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</si>
  <si>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</si>
  <si>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</si>
  <si>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</si>
  <si>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</si>
  <si>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</si>
  <si>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</si>
  <si>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</si>
  <si>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</si>
  <si>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</si>
  <si>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</si>
  <si>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</si>
  <si>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</si>
  <si>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</si>
  <si>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</si>
  <si>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</si>
  <si>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</si>
  <si>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</si>
  <si>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</si>
  <si>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</si>
  <si>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</si>
  <si>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</si>
  <si>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</si>
  <si>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预备费</t>
  </si>
  <si>
    <t xml:space="preserve">    年初预留</t>
  </si>
  <si>
    <t>转移性支出</t>
  </si>
  <si>
    <t xml:space="preserve">  上解支出</t>
  </si>
  <si>
    <t xml:space="preserve">     体制上解支出</t>
  </si>
  <si>
    <t xml:space="preserve">     专项上解支出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</si>
  <si>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</si>
  <si>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</si>
  <si>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</si>
  <si>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</si>
  <si>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</si>
  <si>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  地方政府一般债务发行费用支出</t>
  </si>
  <si>
    <t xml:space="preserve">      地方政府一般债务发行费用支出</t>
  </si>
  <si>
    <t>合计</t>
  </si>
  <si>
    <r>
      <rPr>
        <sz val="10"/>
        <rFont val="宋体"/>
        <charset val="134"/>
      </rPr>
      <t>备注：国防支出、公共安全支出按国家、省有关规定，属保密事项，国防支出编列至类级，公共安全支出非涉密科目编列至款级。</t>
    </r>
    <r>
      <rPr>
        <sz val="10"/>
        <rFont val="Arial"/>
        <charset val="134"/>
      </rPr>
      <t xml:space="preserve">   
 </t>
    </r>
  </si>
  <si>
    <t>表十六</t>
  </si>
  <si>
    <t>2026年吴川市一般公共预算基本支出表
（按经济科目分类）</t>
  </si>
  <si>
    <r>
      <rPr>
        <b/>
        <sz val="12"/>
        <rFont val="Arial"/>
        <charset val="134"/>
      </rPr>
      <t>2026</t>
    </r>
    <r>
      <rPr>
        <b/>
        <sz val="12"/>
        <rFont val="宋体"/>
        <charset val="134"/>
      </rPr>
      <t>年预算数</t>
    </r>
  </si>
  <si>
    <r>
      <rPr>
        <sz val="12"/>
        <rFont val="宋体"/>
        <charset val="134"/>
      </rPr>
      <t>合</t>
    </r>
    <r>
      <rPr>
        <sz val="12"/>
        <rFont val="Arial"/>
        <charset val="134"/>
      </rPr>
      <t xml:space="preserve">  </t>
    </r>
    <r>
      <rPr>
        <sz val="12"/>
        <rFont val="宋体"/>
        <charset val="134"/>
      </rPr>
      <t>计</t>
    </r>
  </si>
  <si>
    <t>机关工资福利支出</t>
  </si>
  <si>
    <r>
      <rPr>
        <sz val="12"/>
        <rFont val="Arial"/>
        <charset val="134"/>
      </rPr>
      <t xml:space="preserve">        </t>
    </r>
    <r>
      <rPr>
        <sz val="12"/>
        <rFont val="宋体"/>
        <charset val="134"/>
      </rPr>
      <t>工资奖金津补贴</t>
    </r>
  </si>
  <si>
    <t xml:space="preserve">     社会保障缴费</t>
  </si>
  <si>
    <t xml:space="preserve">     住房公积金</t>
  </si>
  <si>
    <t xml:space="preserve">     其他工资福利支出</t>
  </si>
  <si>
    <t>机关商品和服务支出</t>
  </si>
  <si>
    <r>
      <rPr>
        <sz val="12"/>
        <rFont val="Arial"/>
        <charset val="134"/>
      </rPr>
      <t xml:space="preserve">        </t>
    </r>
    <r>
      <rPr>
        <sz val="12"/>
        <rFont val="宋体"/>
        <charset val="134"/>
      </rPr>
      <t>办公经费</t>
    </r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</si>
  <si>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</si>
  <si>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</si>
  <si>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</si>
  <si>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</si>
  <si>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</si>
  <si>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</si>
  <si>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</si>
  <si>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</si>
  <si>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</si>
  <si>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机关资本性支出</t>
  </si>
  <si>
    <t xml:space="preserve">    设备购置</t>
  </si>
  <si>
    <t>对事业单位经常性补助</t>
  </si>
  <si>
    <r>
      <rPr>
        <sz val="12"/>
        <rFont val="Arial"/>
        <charset val="134"/>
      </rPr>
      <t xml:space="preserve">        </t>
    </r>
    <r>
      <rPr>
        <sz val="12"/>
        <rFont val="宋体"/>
        <charset val="134"/>
      </rPr>
      <t>工资福利支出</t>
    </r>
  </si>
  <si>
    <t xml:space="preserve">    商品和服务支出</t>
  </si>
  <si>
    <t>对事业单位资本性补助</t>
  </si>
  <si>
    <t xml:space="preserve">    资本性支出</t>
  </si>
  <si>
    <t>对个人和家庭的补助</t>
  </si>
  <si>
    <r>
      <rPr>
        <sz val="12"/>
        <rFont val="Arial"/>
        <charset val="134"/>
      </rPr>
      <t xml:space="preserve">       </t>
    </r>
    <r>
      <rPr>
        <sz val="12"/>
        <rFont val="宋体"/>
        <charset val="134"/>
      </rPr>
      <t>社会福利和救助</t>
    </r>
  </si>
  <si>
    <t xml:space="preserve">    离退休费</t>
  </si>
  <si>
    <t xml:space="preserve">    其他对个人和家庭补助</t>
  </si>
  <si>
    <t>对社会保障基金补助</t>
  </si>
  <si>
    <t xml:space="preserve">    对机关事业单位职业年金的补助</t>
  </si>
  <si>
    <r>
      <rPr>
        <sz val="12"/>
        <rFont val="宋体"/>
        <charset val="134"/>
      </rPr>
      <t>备注：</t>
    </r>
    <r>
      <rPr>
        <sz val="12"/>
        <rFont val="Arial"/>
        <charset val="134"/>
      </rPr>
      <t xml:space="preserve">     
    1.</t>
    </r>
    <r>
      <rPr>
        <sz val="12"/>
        <rFont val="宋体"/>
        <charset val="134"/>
      </rPr>
      <t>根据财政部制定的《支出经济分类科目改革方案》（财预〔</t>
    </r>
    <r>
      <rPr>
        <sz val="12"/>
        <rFont val="Arial"/>
        <charset val="134"/>
      </rPr>
      <t>2017</t>
    </r>
    <r>
      <rPr>
        <sz val="12"/>
        <rFont val="宋体"/>
        <charset val="134"/>
      </rPr>
      <t>〕</t>
    </r>
    <r>
      <rPr>
        <sz val="12"/>
        <rFont val="Arial"/>
        <charset val="134"/>
      </rPr>
      <t>98</t>
    </r>
    <r>
      <rPr>
        <sz val="12"/>
        <rFont val="宋体"/>
        <charset val="134"/>
      </rPr>
      <t>号）有关要求，</t>
    </r>
    <r>
      <rPr>
        <sz val="12"/>
        <rFont val="Arial"/>
        <charset val="134"/>
      </rPr>
      <t>2018</t>
    </r>
    <r>
      <rPr>
        <sz val="12"/>
        <rFont val="宋体"/>
        <charset val="134"/>
      </rPr>
      <t>年起使用政府预算支出经济分类科目列示。</t>
    </r>
    <r>
      <rPr>
        <sz val="12"/>
        <rFont val="Arial"/>
        <charset val="134"/>
      </rPr>
      <t xml:space="preserve">     
    2.</t>
    </r>
    <r>
      <rPr>
        <sz val="12"/>
        <rFont val="宋体"/>
        <charset val="134"/>
      </rPr>
      <t>按照财政部做法，</t>
    </r>
    <r>
      <rPr>
        <sz val="12"/>
        <rFont val="Arial"/>
        <charset val="134"/>
      </rPr>
      <t>“</t>
    </r>
    <r>
      <rPr>
        <sz val="12"/>
        <rFont val="宋体"/>
        <charset val="134"/>
      </rPr>
      <t>三公</t>
    </r>
    <r>
      <rPr>
        <sz val="12"/>
        <rFont val="Arial"/>
        <charset val="134"/>
      </rPr>
      <t>”</t>
    </r>
    <r>
      <rPr>
        <sz val="12"/>
        <rFont val="宋体"/>
        <charset val="134"/>
      </rPr>
      <t>经费在基本支出及项目支出中列支，本表只反映在基本支出中安排的部分。</t>
    </r>
    <r>
      <rPr>
        <sz val="12"/>
        <rFont val="Arial"/>
        <charset val="134"/>
      </rPr>
      <t xml:space="preserve">      </t>
    </r>
  </si>
  <si>
    <t>表十七</t>
  </si>
  <si>
    <t>2026年吴川市“三保”预算编制情况表</t>
  </si>
  <si>
    <t>序号</t>
  </si>
  <si>
    <t>地区</t>
  </si>
  <si>
    <t>“三保”支出占可用财力比重</t>
  </si>
  <si>
    <t>一、“三保”支出（万元）</t>
  </si>
  <si>
    <t>三、“三保”可用财力（万元）</t>
  </si>
  <si>
    <t>（一）保基本民生支出</t>
  </si>
  <si>
    <t>（二）保工资支出（含参照保工资管理支出）</t>
  </si>
  <si>
    <t>（三）保运转支出</t>
  </si>
  <si>
    <t>（一）一般公共预算收入</t>
  </si>
  <si>
    <t>（二）上级补助收入</t>
  </si>
  <si>
    <t>（五）上解支出</t>
  </si>
  <si>
    <t>其中：月度</t>
  </si>
  <si>
    <t>税收收入</t>
  </si>
  <si>
    <t>非税收入</t>
  </si>
  <si>
    <t>一般性转移支付</t>
  </si>
  <si>
    <t>其中：共同事权转移支付</t>
  </si>
  <si>
    <t>专项转移支付</t>
  </si>
  <si>
    <t>从政府性基金预算调入</t>
  </si>
  <si>
    <t>其中：从土地出让收入调入一般公共预算</t>
  </si>
  <si>
    <t>从国有资本经营预算调入一般公共预算</t>
  </si>
  <si>
    <t>从其他资金调入一般公共预算</t>
  </si>
  <si>
    <t>栏号</t>
  </si>
  <si>
    <t>1=2/7</t>
  </si>
  <si>
    <t>2=3+4+6</t>
  </si>
  <si>
    <t>7=8+11+16+21-22</t>
  </si>
  <si>
    <t>8=9+10</t>
  </si>
  <si>
    <t>11=12+13+15</t>
  </si>
  <si>
    <t>16=17+19+20</t>
  </si>
  <si>
    <t>吴川市</t>
  </si>
  <si>
    <t>表十八</t>
  </si>
  <si>
    <t>2026年吴川市一般公共预算"三公"经费表</t>
  </si>
  <si>
    <r>
      <rPr>
        <b/>
        <sz val="12"/>
        <rFont val="Arial"/>
        <charset val="134"/>
      </rPr>
      <t>2025</t>
    </r>
    <r>
      <rPr>
        <b/>
        <sz val="12"/>
        <rFont val="宋体"/>
        <charset val="134"/>
      </rPr>
      <t>年</t>
    </r>
    <r>
      <rPr>
        <b/>
        <sz val="12"/>
        <rFont val="Arial"/>
        <charset val="134"/>
      </rPr>
      <t xml:space="preserve">
</t>
    </r>
    <r>
      <rPr>
        <b/>
        <sz val="12"/>
        <rFont val="宋体"/>
        <charset val="134"/>
      </rPr>
      <t>预算数</t>
    </r>
  </si>
  <si>
    <r>
      <rPr>
        <sz val="12"/>
        <rFont val="Arial"/>
        <charset val="134"/>
      </rPr>
      <t>“</t>
    </r>
    <r>
      <rPr>
        <sz val="12"/>
        <rFont val="宋体"/>
        <charset val="134"/>
      </rPr>
      <t>三公</t>
    </r>
    <r>
      <rPr>
        <sz val="12"/>
        <rFont val="Arial"/>
        <charset val="134"/>
      </rPr>
      <t>”</t>
    </r>
    <r>
      <rPr>
        <sz val="12"/>
        <rFont val="宋体"/>
        <charset val="134"/>
      </rPr>
      <t>经费</t>
    </r>
  </si>
  <si>
    <t>其中：因公出国（境）支出</t>
  </si>
  <si>
    <r>
      <rPr>
        <sz val="12"/>
        <rFont val="Arial"/>
        <charset val="134"/>
      </rPr>
      <t xml:space="preserve">         </t>
    </r>
    <r>
      <rPr>
        <sz val="12"/>
        <rFont val="宋体"/>
        <charset val="134"/>
      </rPr>
      <t>公务用车购置及运行维护支出</t>
    </r>
  </si>
  <si>
    <r>
      <rPr>
        <sz val="12"/>
        <rFont val="宋体"/>
        <charset val="134"/>
      </rPr>
      <t xml:space="preserve">         其中：</t>
    </r>
    <r>
      <rPr>
        <sz val="12"/>
        <rFont val="Arial"/>
        <charset val="134"/>
      </rPr>
      <t>1.</t>
    </r>
    <r>
      <rPr>
        <sz val="12"/>
        <rFont val="宋体"/>
        <charset val="134"/>
      </rPr>
      <t>公务用车购置</t>
    </r>
  </si>
  <si>
    <r>
      <rPr>
        <sz val="12"/>
        <rFont val="Arial"/>
        <charset val="134"/>
      </rPr>
      <t xml:space="preserve">                          2.</t>
    </r>
    <r>
      <rPr>
        <sz val="12"/>
        <rFont val="宋体"/>
        <charset val="134"/>
      </rPr>
      <t>公务用车运行维护费</t>
    </r>
  </si>
  <si>
    <r>
      <rPr>
        <sz val="12"/>
        <rFont val="Arial"/>
        <charset val="134"/>
      </rPr>
      <t xml:space="preserve">         </t>
    </r>
    <r>
      <rPr>
        <sz val="12"/>
        <rFont val="宋体"/>
        <charset val="134"/>
      </rPr>
      <t>公务接待费支出</t>
    </r>
  </si>
  <si>
    <t>表十九</t>
  </si>
  <si>
    <t>2026年吴川市政府性基金预算收支总表</t>
  </si>
  <si>
    <t>一、本级政府性基金收入</t>
  </si>
  <si>
    <t>一、本级政府性基金支出</t>
  </si>
  <si>
    <r>
      <rPr>
        <sz val="12"/>
        <rFont val="Arial"/>
        <charset val="134"/>
      </rPr>
      <t xml:space="preserve">    </t>
    </r>
    <r>
      <rPr>
        <sz val="12"/>
        <rFont val="宋体"/>
        <charset val="134"/>
      </rPr>
      <t>国有土地使用权出让收入</t>
    </r>
  </si>
  <si>
    <t>　文化旅游体育与传媒支出</t>
  </si>
  <si>
    <r>
      <rPr>
        <sz val="12"/>
        <rFont val="Arial"/>
        <charset val="134"/>
      </rPr>
      <t xml:space="preserve">    </t>
    </r>
    <r>
      <rPr>
        <sz val="12"/>
        <rFont val="宋体"/>
        <charset val="134"/>
      </rPr>
      <t>彩票公益金收入</t>
    </r>
  </si>
  <si>
    <t>　城乡社区支出</t>
  </si>
  <si>
    <r>
      <rPr>
        <sz val="12"/>
        <rFont val="Arial"/>
        <charset val="134"/>
      </rPr>
      <t xml:space="preserve">    </t>
    </r>
    <r>
      <rPr>
        <sz val="12"/>
        <rFont val="宋体"/>
        <charset val="134"/>
      </rPr>
      <t>城市基础设施配套费收入</t>
    </r>
  </si>
  <si>
    <t>　农林水支出</t>
  </si>
  <si>
    <r>
      <rPr>
        <sz val="12"/>
        <rFont val="Arial"/>
        <charset val="134"/>
      </rPr>
      <t xml:space="preserve">    </t>
    </r>
    <r>
      <rPr>
        <sz val="12"/>
        <rFont val="宋体"/>
        <charset val="134"/>
      </rPr>
      <t>污水处理费收入</t>
    </r>
  </si>
  <si>
    <t>　其他支出</t>
  </si>
  <si>
    <t>　债务付息支出</t>
  </si>
  <si>
    <t>　债务发行费用支出</t>
  </si>
  <si>
    <t>二、补助下级支出</t>
  </si>
  <si>
    <t>三、上解支出</t>
  </si>
  <si>
    <t>四、调入资金</t>
  </si>
  <si>
    <t>四、调出资金</t>
  </si>
  <si>
    <t>五、债务还本支出</t>
  </si>
  <si>
    <t>五、上年结转收入</t>
  </si>
  <si>
    <t>六、债务转贷支出</t>
  </si>
  <si>
    <t>表二十</t>
  </si>
  <si>
    <t>2026年吴川市政府性基金预算收入表</t>
  </si>
  <si>
    <r>
      <rPr>
        <b/>
        <sz val="12"/>
        <rFont val="Arial"/>
        <charset val="134"/>
      </rPr>
      <t>2026</t>
    </r>
    <r>
      <rPr>
        <b/>
        <sz val="12"/>
        <rFont val="宋体"/>
        <charset val="134"/>
      </rPr>
      <t>年</t>
    </r>
    <r>
      <rPr>
        <b/>
        <sz val="12"/>
        <rFont val="Arial"/>
        <charset val="134"/>
      </rPr>
      <t xml:space="preserve">
</t>
    </r>
    <r>
      <rPr>
        <b/>
        <sz val="12"/>
        <rFont val="宋体"/>
        <charset val="134"/>
      </rPr>
      <t>预算数</t>
    </r>
  </si>
  <si>
    <t>一、本级收入</t>
  </si>
  <si>
    <t>　地方政府债务（转贷）收入</t>
  </si>
  <si>
    <r>
      <rPr>
        <sz val="12"/>
        <rFont val="Arial"/>
        <charset val="134"/>
      </rPr>
      <t xml:space="preserve">  </t>
    </r>
    <r>
      <rPr>
        <sz val="12"/>
        <rFont val="宋体"/>
        <charset val="134"/>
      </rPr>
      <t>　　专项债务收入</t>
    </r>
  </si>
  <si>
    <t>　　　　城市基础设施配套债务收入</t>
  </si>
  <si>
    <t>　　　　政府收费公路专项债券收入</t>
  </si>
  <si>
    <t>　　　　土地储备专项债券收入</t>
  </si>
  <si>
    <t>　　　　棚户区改造专项债券收入</t>
  </si>
  <si>
    <t xml:space="preserve">        国有土地使用权出让金债务转贷收入</t>
  </si>
  <si>
    <t>　　　　其他地方自行试点项目收益专项债券收入</t>
  </si>
  <si>
    <t>　　　　其他政府性基金债务收入</t>
  </si>
  <si>
    <t>六、上年结转收入</t>
  </si>
  <si>
    <t>表二十一</t>
  </si>
  <si>
    <t>2026年吴川市政府性基金预算支出表　　　　　　　　　　　　　　　</t>
  </si>
  <si>
    <t>　（按功能科目分类）</t>
  </si>
  <si>
    <t>一、文化旅游体育与传媒支出</t>
  </si>
  <si>
    <r>
      <rPr>
        <sz val="12"/>
        <rFont val="Arial"/>
        <charset val="134"/>
      </rPr>
      <t xml:space="preserve">    </t>
    </r>
    <r>
      <rPr>
        <sz val="12"/>
        <rFont val="宋体"/>
        <charset val="134"/>
      </rPr>
      <t>　国家电影事业发展专项资金安排的支出</t>
    </r>
  </si>
  <si>
    <t xml:space="preserve">    旅游发展基金支出</t>
  </si>
  <si>
    <t>二、城乡社区支出</t>
  </si>
  <si>
    <t>　　国有土地使用权出让收入安排的支出</t>
  </si>
  <si>
    <t>　　城市基础设施配套费安排的支出</t>
  </si>
  <si>
    <t>　　污水处理费安排的支出</t>
  </si>
  <si>
    <t>　  农业土地开发资金安排的支出</t>
  </si>
  <si>
    <t>　　污水处理费对应专项债务收入安排的支出</t>
  </si>
  <si>
    <t xml:space="preserve">    超长期特别国债安排的支出</t>
  </si>
  <si>
    <t>三、农林水支出</t>
  </si>
  <si>
    <r>
      <rPr>
        <sz val="12"/>
        <rFont val="Arial"/>
        <charset val="134"/>
      </rPr>
      <t xml:space="preserve">    </t>
    </r>
    <r>
      <rPr>
        <sz val="12"/>
        <rFont val="宋体"/>
        <charset val="134"/>
      </rPr>
      <t>　大中型水库移民后期扶持基金支出</t>
    </r>
  </si>
  <si>
    <t xml:space="preserve"> 　 小型水库移民扶助基金及对应专项债务收入安排的支出</t>
  </si>
  <si>
    <t>　　大中型水库库区基金安排的支出</t>
  </si>
  <si>
    <t xml:space="preserve">    小型水库移民扶助基金安排的支出</t>
  </si>
  <si>
    <t>四、其他支出</t>
  </si>
  <si>
    <t>　　其他政府性基金及对应专项债务收入安排的支出</t>
  </si>
  <si>
    <t>　　彩票公益金安排的支出</t>
  </si>
  <si>
    <t>五、债务付息支出</t>
  </si>
  <si>
    <t>六、债务发行费用支出</t>
  </si>
  <si>
    <t>七、上解支出</t>
  </si>
  <si>
    <t>八、调出资金</t>
  </si>
  <si>
    <t>九、债务还本支出</t>
  </si>
  <si>
    <r>
      <rPr>
        <b/>
        <sz val="12"/>
        <rFont val="宋体"/>
        <charset val="134"/>
      </rPr>
      <t>十、债务（转贷</t>
    </r>
    <r>
      <rPr>
        <b/>
        <sz val="12"/>
        <rFont val="Arial"/>
        <charset val="134"/>
      </rPr>
      <t>)</t>
    </r>
    <r>
      <rPr>
        <b/>
        <sz val="12"/>
        <rFont val="宋体"/>
        <charset val="134"/>
      </rPr>
      <t>支出</t>
    </r>
  </si>
  <si>
    <t>十一、结转下年支出</t>
  </si>
  <si>
    <r>
      <rPr>
        <b/>
        <sz val="12"/>
        <rFont val="Arial"/>
        <charset val="134"/>
      </rPr>
      <t xml:space="preserve">     </t>
    </r>
    <r>
      <rPr>
        <b/>
        <sz val="12"/>
        <rFont val="宋体"/>
        <charset val="134"/>
      </rPr>
      <t>支出总计</t>
    </r>
  </si>
  <si>
    <t>表二十二</t>
  </si>
  <si>
    <t>（按经济分类）</t>
  </si>
  <si>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一、本级支出</t>
    </r>
  </si>
  <si>
    <t>　　（一）基本支出</t>
  </si>
  <si>
    <t>　　（二）项目支出</t>
  </si>
  <si>
    <t xml:space="preserve">       对企业补助</t>
  </si>
  <si>
    <t>　　（三）债务利息及费用支出</t>
  </si>
  <si>
    <t>　　　国内债务付息</t>
  </si>
  <si>
    <t xml:space="preserve">      国内债务发行费用</t>
  </si>
  <si>
    <t>　　转移性支出</t>
  </si>
  <si>
    <t>　　　上下级政府间转移性支出</t>
  </si>
  <si>
    <t>三、调出资金</t>
  </si>
  <si>
    <t>　　　调出资金</t>
  </si>
  <si>
    <r>
      <rPr>
        <b/>
        <sz val="12"/>
        <rFont val="宋体"/>
        <charset val="134"/>
      </rPr>
      <t>四、债券（转贷</t>
    </r>
    <r>
      <rPr>
        <b/>
        <sz val="12"/>
        <rFont val="Arial"/>
        <charset val="134"/>
      </rPr>
      <t>)</t>
    </r>
    <r>
      <rPr>
        <b/>
        <sz val="12"/>
        <rFont val="宋体"/>
        <charset val="134"/>
      </rPr>
      <t>支出</t>
    </r>
  </si>
  <si>
    <t>　　　债务转贷</t>
  </si>
  <si>
    <t>　　债务还本支出</t>
  </si>
  <si>
    <t>　　　　国内债务还本支出</t>
  </si>
  <si>
    <t>表二十三</t>
  </si>
  <si>
    <t>2026年吴川市国有资本经营预算收支总表</t>
  </si>
  <si>
    <r>
      <rPr>
        <b/>
        <sz val="14"/>
        <rFont val="宋体"/>
        <charset val="134"/>
      </rPr>
      <t>项</t>
    </r>
    <r>
      <rPr>
        <b/>
        <sz val="14"/>
        <rFont val="Arial"/>
        <charset val="134"/>
      </rPr>
      <t xml:space="preserve">    </t>
    </r>
    <r>
      <rPr>
        <b/>
        <sz val="14"/>
        <rFont val="宋体"/>
        <charset val="134"/>
      </rPr>
      <t>目</t>
    </r>
  </si>
  <si>
    <t>国有资本经营预算收入</t>
  </si>
  <si>
    <t>国有资本经营预算支出</t>
  </si>
  <si>
    <t>其他国有资本经营收入</t>
  </si>
  <si>
    <t>国有企业政策性补贴</t>
  </si>
  <si>
    <t>其他国有资本经营预算支出</t>
  </si>
  <si>
    <t>转移性收入</t>
  </si>
  <si>
    <t>国有资本经营预算转移支付收入</t>
  </si>
  <si>
    <t>国有资本经营预算转移支付支出</t>
  </si>
  <si>
    <t xml:space="preserve">    上解收入</t>
  </si>
  <si>
    <t>上解支出</t>
  </si>
  <si>
    <t xml:space="preserve">       </t>
  </si>
  <si>
    <t>表二十四</t>
  </si>
  <si>
    <t>2026年吴川市国有资本经营预算收入表</t>
  </si>
  <si>
    <r>
      <rPr>
        <b/>
        <sz val="12"/>
        <rFont val="Arial"/>
        <charset val="134"/>
      </rPr>
      <t>2025</t>
    </r>
    <r>
      <rPr>
        <b/>
        <sz val="12"/>
        <rFont val="宋体"/>
        <charset val="134"/>
      </rPr>
      <t>年</t>
    </r>
    <r>
      <rPr>
        <b/>
        <sz val="12"/>
        <rFont val="Arial"/>
        <charset val="134"/>
      </rPr>
      <t xml:space="preserve">
</t>
    </r>
    <r>
      <rPr>
        <b/>
        <sz val="12"/>
        <rFont val="宋体"/>
        <charset val="134"/>
      </rPr>
      <t>执行数</t>
    </r>
  </si>
  <si>
    <r>
      <rPr>
        <b/>
        <sz val="12"/>
        <rFont val="宋体"/>
        <charset val="134"/>
      </rPr>
      <t>预算数为</t>
    </r>
    <r>
      <rPr>
        <b/>
        <sz val="12"/>
        <rFont val="Arial"/>
        <charset val="134"/>
      </rPr>
      <t xml:space="preserve">
</t>
    </r>
    <r>
      <rPr>
        <b/>
        <sz val="12"/>
        <rFont val="宋体"/>
        <charset val="134"/>
      </rPr>
      <t>上年执行数的</t>
    </r>
    <r>
      <rPr>
        <b/>
        <sz val="12"/>
        <rFont val="Arial"/>
        <charset val="134"/>
      </rPr>
      <t>%</t>
    </r>
  </si>
  <si>
    <t>一、国有资本经营收入</t>
  </si>
  <si>
    <t xml:space="preserve">  （一）利润收入</t>
  </si>
  <si>
    <t>　　 　其他国有资本经营预算企业利润收入</t>
  </si>
  <si>
    <t xml:space="preserve">  （二）股利、股息收入</t>
  </si>
  <si>
    <t>　　 　国有控股公司股利、股息收入</t>
  </si>
  <si>
    <t>　　　 国有参股公司股利、股息收入</t>
  </si>
  <si>
    <t xml:space="preserve">  （三）产权转让收入</t>
  </si>
  <si>
    <t xml:space="preserve">  （四）清算收入</t>
  </si>
  <si>
    <r>
      <rPr>
        <b/>
        <sz val="12"/>
        <rFont val="宋体"/>
        <charset val="134"/>
      </rPr>
      <t xml:space="preserve">  （五</t>
    </r>
    <r>
      <rPr>
        <b/>
        <sz val="12"/>
        <rFont val="Arial"/>
        <charset val="134"/>
      </rPr>
      <t>)</t>
    </r>
    <r>
      <rPr>
        <b/>
        <sz val="12"/>
        <rFont val="宋体"/>
        <charset val="134"/>
      </rPr>
      <t>其他国有资本经营收入</t>
    </r>
  </si>
  <si>
    <t>　　　国有资本经营预算转移支付收入</t>
  </si>
  <si>
    <t>三、上年结转收入</t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</si>
  <si>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金融企业利润收入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</si>
  <si>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烟草企业利润收入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</si>
  <si>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石油石化企业利润收入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</si>
  <si>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电力企业利润收入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</si>
  <si>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电信企业利润收入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</si>
  <si>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煤炭企业利润收入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</si>
  <si>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有色治金采掘企业利润收入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</si>
  <si>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钢铁企业利润收入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</si>
  <si>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化工企业利润收入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</si>
  <si>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运输企业利润收入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</si>
  <si>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电子企业利润收入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</si>
  <si>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机械企业利润收入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</si>
  <si>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投资服务企业利润收入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</si>
  <si>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纺织轻工企业利润收入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</si>
  <si>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贸易企业利润收入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</si>
  <si>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建筑施工企业利润收入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</si>
  <si>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房地产企业利润收入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</si>
  <si>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建材企业利润收入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</si>
  <si>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境外企业利润收入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</si>
  <si>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对外合作企业利润收入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</si>
  <si>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医药企业利润收入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</si>
  <si>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农林牧渔企业利润收入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</si>
  <si>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邮政企业利润收入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</si>
  <si>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军工企业利润收入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</si>
  <si>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转制科研所企业利润收入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</si>
  <si>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地质勘查企业利润收入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</si>
  <si>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卫生体育福利企业利润收入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</si>
  <si>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教育文化广播企业利润收入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</si>
  <si>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科学研究企业利润收入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</si>
  <si>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机关社团所属企业利润收入</t>
    </r>
  </si>
  <si>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其他国有资本经营预算企业利润收入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</si>
  <si>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国有控股公司股利、股息收入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</si>
  <si>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国有参股公司股利、股息收入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</si>
  <si>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其他国有资本经营预算企业股利、股息收入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</si>
  <si>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其他国有股减持收入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</si>
  <si>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国有股权、股份转让收入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</si>
  <si>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国有独资企业产权转让收入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</si>
  <si>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金融类企业国有股减持收入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</si>
  <si>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其他国有资本经营预算企业产权转让收入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</si>
  <si>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国有股权、股份清算收入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</si>
  <si>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国有独资企业清算收入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</si>
  <si>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其他国有资本经营预算企业清算收入</t>
    </r>
  </si>
  <si>
    <t>表二十五</t>
  </si>
  <si>
    <t>2026年吴川市国有资本经营预算支出表
（按功能科目分类）</t>
  </si>
  <si>
    <t>项目名称</t>
  </si>
  <si>
    <t>一、国有资本经营预算支出</t>
  </si>
  <si>
    <t>　　（一）解决历史遗留问题及改革成本支出</t>
  </si>
  <si>
    <t>　　　      国有企业退休人员社会化管理补助支出</t>
  </si>
  <si>
    <t>　　　　  　国有企业改革成本支出</t>
  </si>
  <si>
    <t>　　　　  　其他解决历史遗留问题及改革成本支出</t>
  </si>
  <si>
    <t>二、转移性支出</t>
  </si>
  <si>
    <t>　　　国有资本经营预算转移支付支出</t>
  </si>
  <si>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　　国有企业经营预算上解支出</t>
    </r>
  </si>
  <si>
    <t>　　　国有资本经营预算调出资金</t>
  </si>
  <si>
    <t>五、结转下年支出</t>
  </si>
  <si>
    <t>表二十六</t>
  </si>
  <si>
    <t>2026年吴川市国有资本经营预算支出表
（按经济科目分类）</t>
  </si>
  <si>
    <t>　　　　　单位：万元</t>
  </si>
  <si>
    <t>　　项目支出</t>
  </si>
  <si>
    <t>　　　对企业补助支出</t>
  </si>
  <si>
    <t>　　　利息补贴</t>
  </si>
  <si>
    <r>
      <rPr>
        <sz val="12"/>
        <rFont val="宋体"/>
        <charset val="134"/>
      </rPr>
      <t>　　　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费用补贴</t>
    </r>
  </si>
  <si>
    <t>　　　其他对个人和家庭补助</t>
  </si>
  <si>
    <t>　　　其他支出</t>
  </si>
  <si>
    <r>
      <rPr>
        <sz val="12"/>
        <rFont val="Arial"/>
        <charset val="134"/>
      </rPr>
      <t xml:space="preserve">         </t>
    </r>
    <r>
      <rPr>
        <sz val="12"/>
        <rFont val="宋体"/>
        <charset val="134"/>
      </rPr>
      <t>上下级政府间转移性支出</t>
    </r>
  </si>
  <si>
    <r>
      <rPr>
        <sz val="12"/>
        <rFont val="Arial"/>
        <charset val="134"/>
      </rPr>
      <t xml:space="preserve">        </t>
    </r>
    <r>
      <rPr>
        <sz val="12"/>
        <rFont val="宋体"/>
        <charset val="134"/>
      </rPr>
      <t>调出资金</t>
    </r>
  </si>
  <si>
    <t>表二十七</t>
  </si>
  <si>
    <t>2026年吴川市社会保险基金预算收入表</t>
  </si>
  <si>
    <r>
      <rPr>
        <b/>
        <sz val="12"/>
        <rFont val="Arial"/>
        <charset val="134"/>
      </rPr>
      <t>2025</t>
    </r>
    <r>
      <rPr>
        <b/>
        <sz val="12"/>
        <rFont val="宋体"/>
        <charset val="134"/>
      </rPr>
      <t>年预算数</t>
    </r>
  </si>
  <si>
    <r>
      <rPr>
        <b/>
        <sz val="12"/>
        <rFont val="Arial"/>
        <charset val="134"/>
      </rPr>
      <t>2025</t>
    </r>
    <r>
      <rPr>
        <b/>
        <sz val="12"/>
        <rFont val="宋体"/>
        <charset val="134"/>
      </rPr>
      <t>年执行数</t>
    </r>
  </si>
  <si>
    <r>
      <rPr>
        <b/>
        <sz val="12"/>
        <rFont val="宋体"/>
        <charset val="134"/>
      </rPr>
      <t>预算数为上年执行数的</t>
    </r>
    <r>
      <rPr>
        <b/>
        <sz val="12"/>
        <rFont val="Arial"/>
        <charset val="134"/>
      </rPr>
      <t>%</t>
    </r>
  </si>
  <si>
    <t>一、机关事业单位基本养老保险基金收入</t>
  </si>
  <si>
    <r>
      <rPr>
        <sz val="12"/>
        <rFont val="Arial"/>
        <charset val="134"/>
      </rPr>
      <t xml:space="preserve">       </t>
    </r>
    <r>
      <rPr>
        <sz val="12"/>
        <rFont val="宋体"/>
        <charset val="134"/>
      </rPr>
      <t>机关事业单位基本养老保险费收入</t>
    </r>
  </si>
  <si>
    <t>　　机关事业单位基本养老保险基金财政补贴收入</t>
  </si>
  <si>
    <t>　　机关事业单位基本养老保险基金利息收入</t>
  </si>
  <si>
    <t>　　其他机关事业单位基本养老保险基金收入</t>
  </si>
  <si>
    <t>收入合计</t>
  </si>
  <si>
    <t xml:space="preserve">   上年结余收入</t>
  </si>
  <si>
    <t xml:space="preserve">   社会保险基金转移收入</t>
  </si>
  <si>
    <t xml:space="preserve">   上级补助收入</t>
  </si>
  <si>
    <t>根据上级要求，社会保险基金预算由市社保局编制，社保局2025年11月上报湛江市的2026年预算报表中的2025年执行数为预估数而非决算数。本表2025年执行数为决算数。上年结余收入与市社保局的社会保险基金户一致。</t>
  </si>
  <si>
    <t>表二十八</t>
  </si>
  <si>
    <t>2026年吴川市社会保险基金预算支出表</t>
  </si>
  <si>
    <r>
      <rPr>
        <b/>
        <sz val="12"/>
        <rFont val="宋体"/>
        <charset val="134"/>
      </rPr>
      <t>预算数为上年</t>
    </r>
    <r>
      <rPr>
        <b/>
        <sz val="12"/>
        <rFont val="Arial"/>
        <charset val="134"/>
      </rPr>
      <t xml:space="preserve">
</t>
    </r>
    <r>
      <rPr>
        <b/>
        <sz val="12"/>
        <rFont val="宋体"/>
        <charset val="134"/>
      </rPr>
      <t>执行数的</t>
    </r>
    <r>
      <rPr>
        <b/>
        <sz val="12"/>
        <rFont val="Arial"/>
        <charset val="134"/>
      </rPr>
      <t>%</t>
    </r>
  </si>
  <si>
    <t>一、机关事业单位养老保险基金支出</t>
  </si>
  <si>
    <t>　　基本养老金支出</t>
  </si>
  <si>
    <t>支出合计</t>
  </si>
  <si>
    <t>　　年终结余</t>
  </si>
  <si>
    <t>　　机关事业单位养老保险基金转移支出</t>
  </si>
  <si>
    <t>　　机关事业单位养老保险基金上解支出</t>
  </si>
  <si>
    <t>表二十九</t>
  </si>
  <si>
    <t>吴川市地方政府债券发行及还本付息情况表</t>
  </si>
  <si>
    <r>
      <rPr>
        <sz val="10"/>
        <rFont val="Arial"/>
        <charset val="134"/>
      </rPr>
      <t xml:space="preserve">                                                                                         </t>
    </r>
    <r>
      <rPr>
        <sz val="10"/>
        <rFont val="宋体"/>
        <charset val="134"/>
      </rPr>
      <t>　　　　　　单位：万元</t>
    </r>
  </si>
  <si>
    <t>项    目</t>
  </si>
  <si>
    <t>公式</t>
  </si>
  <si>
    <t>金额</t>
  </si>
  <si>
    <t>一、2025年发行执行数</t>
  </si>
  <si>
    <t>A=B+D</t>
  </si>
  <si>
    <t>（一）一般债券</t>
  </si>
  <si>
    <t>B</t>
  </si>
  <si>
    <t>其中：再融资债券</t>
  </si>
  <si>
    <t>C</t>
  </si>
  <si>
    <t>（二）专项债券</t>
  </si>
  <si>
    <t>D</t>
  </si>
  <si>
    <t>E</t>
  </si>
  <si>
    <t>二、2025年还本执行数</t>
  </si>
  <si>
    <t>F=G+H</t>
  </si>
  <si>
    <t>G</t>
  </si>
  <si>
    <t>H</t>
  </si>
  <si>
    <t>三、2025年付息执行数</t>
  </si>
  <si>
    <t>I=J+K</t>
  </si>
  <si>
    <t>J</t>
  </si>
  <si>
    <t>K</t>
  </si>
  <si>
    <t>四、2026年还本预算数</t>
  </si>
  <si>
    <t>L=M+O</t>
  </si>
  <si>
    <t>M</t>
  </si>
  <si>
    <t>其中：再融资</t>
  </si>
  <si>
    <t xml:space="preserve">      财政预算安排 </t>
  </si>
  <si>
    <t>N</t>
  </si>
  <si>
    <t>O</t>
  </si>
  <si>
    <t xml:space="preserve">      财政预算安排</t>
  </si>
  <si>
    <t>P</t>
  </si>
  <si>
    <t>五、2026年付息预算数</t>
  </si>
  <si>
    <t>Q=R+S</t>
  </si>
  <si>
    <t>R</t>
  </si>
  <si>
    <t>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</si>
</sst>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;[Red]\-#,##0\ "/>
    <numFmt numFmtId="178" formatCode="#,##0_);[Red]\(#,##0\)"/>
    <numFmt numFmtId="179" formatCode="0.00_ "/>
    <numFmt numFmtId="180" formatCode="#,##0_ "/>
    <numFmt numFmtId="181" formatCode="0.0%"/>
    <numFmt numFmtId="182" formatCode="#,##0.00_ "/>
  </numFmts>
  <fonts count="62"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b/>
      <sz val="12"/>
      <name val="仿宋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"/>
      <name val="方正书宋_GBK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黑体"/>
      <charset val="134"/>
    </font>
    <font>
      <b/>
      <sz val="14"/>
      <name val="宋体"/>
      <charset val="134"/>
      <scheme val="minor"/>
    </font>
    <font>
      <sz val="36"/>
      <name val="方正小标宋简体"/>
      <charset val="134"/>
    </font>
    <font>
      <sz val="14"/>
      <name val="黑体"/>
      <charset val="134"/>
    </font>
    <font>
      <sz val="14"/>
      <name val="宋体"/>
      <charset val="134"/>
    </font>
    <font>
      <sz val="10"/>
      <color rgb="FFFF0000"/>
      <name val="Arial"/>
      <charset val="134"/>
    </font>
    <font>
      <b/>
      <sz val="10"/>
      <name val="方正书宋_GBK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b/>
      <sz val="2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2"/>
      <name val="方正书宋_GBK"/>
      <charset val="134"/>
    </font>
    <font>
      <b/>
      <sz val="14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6" borderId="1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14" applyNumberFormat="0" applyAlignment="0" applyProtection="0">
      <alignment vertical="center"/>
    </xf>
    <xf numFmtId="0" fontId="46" fillId="8" borderId="15" applyNumberFormat="0" applyAlignment="0" applyProtection="0">
      <alignment vertical="center"/>
    </xf>
    <xf numFmtId="0" fontId="47" fillId="8" borderId="14" applyNumberFormat="0" applyAlignment="0" applyProtection="0">
      <alignment vertical="center"/>
    </xf>
    <xf numFmtId="0" fontId="48" fillId="9" borderId="16" applyNumberFormat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56" fillId="37" borderId="0" applyNumberFormat="0" applyBorder="0" applyAlignment="0" applyProtection="0">
      <alignment vertical="center"/>
    </xf>
    <xf numFmtId="0" fontId="57" fillId="0" borderId="0"/>
    <xf numFmtId="0" fontId="7" fillId="0" borderId="0">
      <alignment vertical="center"/>
    </xf>
  </cellStyleXfs>
  <cellXfs count="24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 indent="4"/>
    </xf>
    <xf numFmtId="4" fontId="5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7" fillId="0" borderId="0" xfId="0" applyFont="1" applyFill="1" applyAlignment="1"/>
    <xf numFmtId="0" fontId="2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0" fontId="11" fillId="0" borderId="1" xfId="56" applyFont="1" applyFill="1" applyBorder="1" applyAlignment="1">
      <alignment vertical="center"/>
    </xf>
    <xf numFmtId="0" fontId="11" fillId="2" borderId="1" xfId="56" applyFont="1" applyFill="1" applyBorder="1" applyAlignment="1">
      <alignment vertical="center"/>
    </xf>
    <xf numFmtId="0" fontId="11" fillId="2" borderId="1" xfId="56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0" fillId="0" borderId="0" xfId="0" applyFont="1" applyFill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vertical="center"/>
    </xf>
    <xf numFmtId="0" fontId="12" fillId="0" borderId="0" xfId="0" applyFont="1" applyFill="1" applyAlignment="1"/>
    <xf numFmtId="0" fontId="13" fillId="0" borderId="1" xfId="0" applyFont="1" applyFill="1" applyBorder="1" applyAlignment="1">
      <alignment horizontal="center" vertical="center"/>
    </xf>
    <xf numFmtId="0" fontId="14" fillId="0" borderId="1" xfId="54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 indent="2"/>
    </xf>
    <xf numFmtId="177" fontId="15" fillId="0" borderId="1" xfId="51" applyNumberFormat="1" applyFont="1" applyFill="1" applyBorder="1" applyAlignment="1">
      <alignment horizontal="right" vertical="center"/>
    </xf>
    <xf numFmtId="0" fontId="16" fillId="0" borderId="1" xfId="54" applyFont="1" applyFill="1" applyBorder="1" applyAlignment="1"/>
    <xf numFmtId="0" fontId="14" fillId="0" borderId="1" xfId="0" applyFont="1" applyFill="1" applyBorder="1" applyAlignment="1">
      <alignment horizontal="left" vertical="center" wrapText="1" indent="2"/>
    </xf>
    <xf numFmtId="178" fontId="15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5" fillId="0" borderId="1" xfId="5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41" fontId="9" fillId="0" borderId="1" xfId="0" applyNumberFormat="1" applyFont="1" applyFill="1" applyBorder="1" applyAlignment="1">
      <alignment vertical="center"/>
    </xf>
    <xf numFmtId="43" fontId="1" fillId="0" borderId="0" xfId="0" applyNumberFormat="1" applyFont="1" applyFill="1" applyAlignment="1"/>
    <xf numFmtId="43" fontId="3" fillId="0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right"/>
    </xf>
    <xf numFmtId="43" fontId="9" fillId="0" borderId="1" xfId="0" applyNumberFormat="1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/>
    </xf>
    <xf numFmtId="41" fontId="7" fillId="2" borderId="1" xfId="52" applyNumberFormat="1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horizontal="left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9" fontId="19" fillId="0" borderId="7" xfId="56" applyNumberFormat="1" applyFont="1" applyFill="1" applyBorder="1" applyAlignment="1">
      <alignment horizontal="center" vertical="center" wrapText="1"/>
    </xf>
    <xf numFmtId="179" fontId="19" fillId="0" borderId="2" xfId="56" applyNumberFormat="1" applyFont="1" applyFill="1" applyBorder="1" applyAlignment="1">
      <alignment horizontal="center" vertical="center" wrapText="1"/>
    </xf>
    <xf numFmtId="179" fontId="19" fillId="0" borderId="8" xfId="56" applyNumberFormat="1" applyFont="1" applyFill="1" applyBorder="1" applyAlignment="1">
      <alignment horizontal="center" vertical="center" wrapText="1"/>
    </xf>
    <xf numFmtId="179" fontId="19" fillId="0" borderId="4" xfId="56" applyNumberFormat="1" applyFont="1" applyFill="1" applyBorder="1" applyAlignment="1">
      <alignment horizontal="center" vertical="center" wrapText="1"/>
    </xf>
    <xf numFmtId="179" fontId="19" fillId="0" borderId="5" xfId="56" applyNumberFormat="1" applyFont="1" applyFill="1" applyBorder="1" applyAlignment="1">
      <alignment horizontal="center" vertical="center" wrapText="1"/>
    </xf>
    <xf numFmtId="179" fontId="19" fillId="0" borderId="1" xfId="56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179" fontId="24" fillId="0" borderId="9" xfId="56" applyNumberFormat="1" applyFont="1" applyFill="1" applyBorder="1" applyAlignment="1">
      <alignment horizontal="center" vertical="center" wrapText="1"/>
    </xf>
    <xf numFmtId="179" fontId="24" fillId="0" borderId="3" xfId="56" applyNumberFormat="1" applyFont="1" applyFill="1" applyBorder="1" applyAlignment="1">
      <alignment horizontal="center" vertical="center" wrapText="1"/>
    </xf>
    <xf numFmtId="179" fontId="19" fillId="0" borderId="9" xfId="56" applyNumberFormat="1" applyFont="1" applyFill="1" applyBorder="1" applyAlignment="1">
      <alignment horizontal="center" vertical="center" wrapText="1"/>
    </xf>
    <xf numFmtId="179" fontId="5" fillId="0" borderId="1" xfId="56" applyNumberFormat="1" applyFont="1" applyFill="1" applyBorder="1" applyAlignment="1">
      <alignment horizontal="center" vertical="center" wrapText="1"/>
    </xf>
    <xf numFmtId="179" fontId="18" fillId="0" borderId="1" xfId="56" applyNumberFormat="1" applyFont="1" applyFill="1" applyBorder="1" applyAlignment="1">
      <alignment horizontal="center" vertical="center" wrapText="1"/>
    </xf>
    <xf numFmtId="0" fontId="8" fillId="0" borderId="3" xfId="55" applyNumberFormat="1" applyFont="1" applyFill="1" applyBorder="1" applyAlignment="1">
      <alignment horizontal="center" vertical="center" wrapText="1"/>
    </xf>
    <xf numFmtId="0" fontId="8" fillId="0" borderId="5" xfId="55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180" fontId="13" fillId="0" borderId="1" xfId="55" applyNumberFormat="1" applyFont="1" applyFill="1" applyBorder="1" applyAlignment="1">
      <alignment horizontal="center" vertical="center"/>
    </xf>
    <xf numFmtId="181" fontId="21" fillId="0" borderId="1" xfId="3" applyNumberFormat="1" applyFont="1" applyFill="1" applyBorder="1" applyAlignment="1">
      <alignment horizontal="right" vertical="center" wrapText="1"/>
    </xf>
    <xf numFmtId="180" fontId="21" fillId="0" borderId="1" xfId="0" applyNumberFormat="1" applyFont="1" applyFill="1" applyBorder="1" applyAlignment="1">
      <alignment horizontal="right" vertical="center" wrapText="1"/>
    </xf>
    <xf numFmtId="178" fontId="21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25" fillId="0" borderId="0" xfId="0" applyFont="1" applyFill="1" applyAlignment="1"/>
    <xf numFmtId="0" fontId="1" fillId="3" borderId="0" xfId="0" applyFont="1" applyFill="1" applyAlignment="1"/>
    <xf numFmtId="41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41" fontId="17" fillId="0" borderId="0" xfId="0" applyNumberFormat="1" applyFont="1" applyFill="1" applyAlignment="1">
      <alignment horizontal="right"/>
    </xf>
    <xf numFmtId="0" fontId="26" fillId="0" borderId="1" xfId="0" applyFont="1" applyFill="1" applyBorder="1" applyAlignment="1">
      <alignment horizontal="center" vertical="center"/>
    </xf>
    <xf numFmtId="41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left" vertical="center"/>
    </xf>
    <xf numFmtId="41" fontId="1" fillId="4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41" fontId="1" fillId="3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1" fontId="1" fillId="0" borderId="1" xfId="0" applyNumberFormat="1" applyFont="1" applyFill="1" applyBorder="1" applyAlignment="1"/>
    <xf numFmtId="41" fontId="29" fillId="0" borderId="1" xfId="0" applyNumberFormat="1" applyFont="1" applyFill="1" applyBorder="1" applyAlignment="1"/>
    <xf numFmtId="41" fontId="5" fillId="0" borderId="1" xfId="0" applyNumberFormat="1" applyFont="1" applyFill="1" applyBorder="1" applyAlignment="1"/>
    <xf numFmtId="41" fontId="2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28" fillId="3" borderId="1" xfId="0" applyFont="1" applyFill="1" applyBorder="1" applyAlignment="1">
      <alignment horizontal="right" vertical="center"/>
    </xf>
    <xf numFmtId="41" fontId="30" fillId="0" borderId="1" xfId="0" applyNumberFormat="1" applyFont="1" applyFill="1" applyBorder="1" applyAlignment="1"/>
    <xf numFmtId="41" fontId="1" fillId="2" borderId="1" xfId="0" applyNumberFormat="1" applyFont="1" applyFill="1" applyBorder="1" applyAlignment="1"/>
    <xf numFmtId="41" fontId="30" fillId="3" borderId="1" xfId="0" applyNumberFormat="1" applyFont="1" applyFill="1" applyBorder="1" applyAlignment="1"/>
    <xf numFmtId="0" fontId="31" fillId="2" borderId="1" xfId="0" applyNumberFormat="1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/>
    </xf>
    <xf numFmtId="41" fontId="25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wrapText="1"/>
    </xf>
    <xf numFmtId="0" fontId="28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82" fontId="1" fillId="0" borderId="0" xfId="0" applyNumberFormat="1" applyFont="1" applyFill="1" applyAlignment="1"/>
    <xf numFmtId="4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182" fontId="2" fillId="0" borderId="0" xfId="0" applyNumberFormat="1" applyFont="1" applyFill="1" applyAlignment="1"/>
    <xf numFmtId="0" fontId="8" fillId="0" borderId="1" xfId="0" applyFont="1" applyFill="1" applyBorder="1" applyAlignment="1"/>
    <xf numFmtId="41" fontId="10" fillId="2" borderId="1" xfId="0" applyNumberFormat="1" applyFont="1" applyFill="1" applyBorder="1" applyAlignment="1"/>
    <xf numFmtId="41" fontId="10" fillId="0" borderId="1" xfId="0" applyNumberFormat="1" applyFont="1" applyFill="1" applyBorder="1" applyAlignment="1"/>
    <xf numFmtId="0" fontId="10" fillId="0" borderId="1" xfId="0" applyFont="1" applyFill="1" applyBorder="1" applyAlignment="1"/>
    <xf numFmtId="41" fontId="10" fillId="2" borderId="1" xfId="0" applyNumberFormat="1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wrapText="1"/>
    </xf>
    <xf numFmtId="41" fontId="1" fillId="0" borderId="2" xfId="0" applyNumberFormat="1" applyFont="1" applyFill="1" applyBorder="1" applyAlignment="1">
      <alignment wrapText="1"/>
    </xf>
    <xf numFmtId="176" fontId="1" fillId="0" borderId="0" xfId="0" applyNumberFormat="1" applyFont="1" applyFill="1" applyAlignment="1"/>
    <xf numFmtId="176" fontId="3" fillId="0" borderId="0" xfId="0" applyNumberFormat="1" applyFont="1" applyFill="1" applyAlignment="1">
      <alignment horizontal="center"/>
    </xf>
    <xf numFmtId="176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/>
    <xf numFmtId="0" fontId="9" fillId="0" borderId="1" xfId="0" applyFont="1" applyFill="1" applyBorder="1" applyAlignment="1"/>
    <xf numFmtId="176" fontId="10" fillId="0" borderId="1" xfId="0" applyNumberFormat="1" applyFont="1" applyFill="1" applyBorder="1" applyAlignment="1"/>
    <xf numFmtId="0" fontId="7" fillId="0" borderId="1" xfId="0" applyFont="1" applyFill="1" applyBorder="1" applyAlignment="1"/>
    <xf numFmtId="176" fontId="10" fillId="2" borderId="1" xfId="0" applyNumberFormat="1" applyFont="1" applyFill="1" applyBorder="1" applyAlignment="1"/>
    <xf numFmtId="0" fontId="10" fillId="2" borderId="1" xfId="0" applyFont="1" applyFill="1" applyBorder="1" applyAlignment="1"/>
    <xf numFmtId="176" fontId="9" fillId="2" borderId="1" xfId="0" applyNumberFormat="1" applyFont="1" applyFill="1" applyBorder="1" applyAlignment="1"/>
    <xf numFmtId="0" fontId="9" fillId="2" borderId="1" xfId="0" applyFont="1" applyFill="1" applyBorder="1" applyAlignment="1"/>
    <xf numFmtId="0" fontId="10" fillId="0" borderId="1" xfId="0" applyFont="1" applyFill="1" applyBorder="1" applyAlignment="1">
      <alignment wrapText="1"/>
    </xf>
    <xf numFmtId="0" fontId="7" fillId="0" borderId="0" xfId="0" applyFont="1" applyFill="1" applyBorder="1" applyAlignment="1"/>
    <xf numFmtId="0" fontId="10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53" applyFill="1"/>
    <xf numFmtId="0" fontId="7" fillId="0" borderId="0" xfId="53" applyAlignment="1">
      <alignment wrapText="1"/>
    </xf>
    <xf numFmtId="3" fontId="7" fillId="0" borderId="0" xfId="53" applyNumberFormat="1" applyFont="1" applyFill="1" applyProtection="1"/>
    <xf numFmtId="0" fontId="7" fillId="0" borderId="0" xfId="53"/>
    <xf numFmtId="3" fontId="3" fillId="0" borderId="0" xfId="53" applyNumberFormat="1" applyFont="1" applyFill="1" applyAlignment="1" applyProtection="1">
      <alignment horizontal="center" vertical="center"/>
    </xf>
    <xf numFmtId="3" fontId="2" fillId="0" borderId="0" xfId="53" applyNumberFormat="1" applyFont="1" applyFill="1" applyAlignment="1" applyProtection="1">
      <alignment horizontal="right" vertical="center"/>
    </xf>
    <xf numFmtId="3" fontId="7" fillId="0" borderId="0" xfId="53" applyNumberFormat="1" applyFont="1" applyFill="1" applyAlignment="1" applyProtection="1">
      <alignment vertical="center"/>
    </xf>
    <xf numFmtId="3" fontId="2" fillId="0" borderId="0" xfId="53" applyNumberFormat="1" applyFont="1" applyFill="1" applyBorder="1" applyAlignment="1" applyProtection="1">
      <alignment vertical="center"/>
    </xf>
    <xf numFmtId="3" fontId="2" fillId="0" borderId="0" xfId="53" applyNumberFormat="1" applyFont="1" applyFill="1" applyBorder="1" applyAlignment="1" applyProtection="1">
      <alignment horizontal="right" vertical="center"/>
    </xf>
    <xf numFmtId="3" fontId="32" fillId="0" borderId="1" xfId="53" applyNumberFormat="1" applyFont="1" applyFill="1" applyBorder="1" applyAlignment="1" applyProtection="1">
      <alignment horizontal="center" vertical="center"/>
    </xf>
    <xf numFmtId="0" fontId="32" fillId="0" borderId="1" xfId="53" applyFont="1" applyFill="1" applyBorder="1" applyAlignment="1">
      <alignment horizontal="center" vertical="center" wrapText="1"/>
    </xf>
    <xf numFmtId="3" fontId="32" fillId="0" borderId="1" xfId="53" applyNumberFormat="1" applyFont="1" applyFill="1" applyBorder="1" applyAlignment="1" applyProtection="1">
      <alignment horizontal="center" vertical="center" wrapText="1"/>
    </xf>
    <xf numFmtId="41" fontId="7" fillId="0" borderId="1" xfId="53" applyNumberFormat="1" applyFont="1" applyFill="1" applyBorder="1" applyAlignment="1">
      <alignment horizontal="center" vertical="center"/>
    </xf>
    <xf numFmtId="41" fontId="7" fillId="0" borderId="1" xfId="53" applyNumberFormat="1" applyFont="1" applyFill="1" applyBorder="1" applyAlignment="1">
      <alignment horizontal="center" vertical="center" wrapText="1"/>
    </xf>
    <xf numFmtId="3" fontId="2" fillId="0" borderId="10" xfId="53" applyNumberFormat="1" applyFont="1" applyFill="1" applyBorder="1" applyAlignment="1" applyProtection="1">
      <alignment horizontal="right" vertical="center"/>
    </xf>
    <xf numFmtId="3" fontId="32" fillId="0" borderId="1" xfId="53" applyNumberFormat="1" applyFont="1" applyFill="1" applyBorder="1" applyAlignment="1" applyProtection="1">
      <alignment horizontal="left" vertical="center"/>
    </xf>
    <xf numFmtId="3" fontId="32" fillId="0" borderId="1" xfId="53" applyNumberFormat="1" applyFont="1" applyFill="1" applyBorder="1" applyAlignment="1" applyProtection="1">
      <alignment vertical="center"/>
    </xf>
    <xf numFmtId="41" fontId="32" fillId="0" borderId="1" xfId="53" applyNumberFormat="1" applyFont="1" applyFill="1" applyBorder="1" applyAlignment="1">
      <alignment vertical="center"/>
    </xf>
    <xf numFmtId="0" fontId="32" fillId="0" borderId="1" xfId="53" applyNumberFormat="1" applyFont="1" applyFill="1" applyBorder="1" applyAlignment="1" applyProtection="1">
      <alignment horizontal="center" vertical="center"/>
    </xf>
    <xf numFmtId="0" fontId="32" fillId="0" borderId="1" xfId="53" applyNumberFormat="1" applyFont="1" applyFill="1" applyBorder="1" applyAlignment="1" applyProtection="1">
      <alignment vertical="center"/>
    </xf>
    <xf numFmtId="0" fontId="7" fillId="0" borderId="0" xfId="53" applyFont="1"/>
    <xf numFmtId="0" fontId="7" fillId="0" borderId="0" xfId="53" applyAlignment="1">
      <alignment horizontal="right"/>
    </xf>
    <xf numFmtId="3" fontId="7" fillId="0" borderId="1" xfId="53" applyNumberFormat="1" applyFont="1" applyFill="1" applyBorder="1" applyAlignment="1" applyProtection="1">
      <alignment horizontal="center" vertical="center"/>
    </xf>
    <xf numFmtId="0" fontId="7" fillId="5" borderId="1" xfId="53" applyNumberFormat="1" applyFont="1" applyFill="1" applyBorder="1" applyAlignment="1" applyProtection="1">
      <alignment horizontal="center" vertical="center"/>
    </xf>
    <xf numFmtId="0" fontId="7" fillId="0" borderId="1" xfId="53" applyNumberFormat="1" applyFont="1" applyFill="1" applyBorder="1" applyAlignment="1" applyProtection="1">
      <alignment horizontal="center" vertical="center" wrapText="1"/>
    </xf>
    <xf numFmtId="41" fontId="7" fillId="5" borderId="1" xfId="53" applyNumberFormat="1" applyFont="1" applyFill="1" applyBorder="1" applyAlignment="1">
      <alignment vertical="center"/>
    </xf>
    <xf numFmtId="3" fontId="7" fillId="5" borderId="1" xfId="53" applyNumberFormat="1" applyFont="1" applyFill="1" applyBorder="1" applyAlignment="1" applyProtection="1">
      <alignment vertical="center"/>
    </xf>
    <xf numFmtId="0" fontId="7" fillId="0" borderId="1" xfId="53" applyNumberFormat="1" applyFont="1" applyFill="1" applyBorder="1" applyAlignment="1" applyProtection="1">
      <alignment vertical="center" wrapText="1"/>
    </xf>
    <xf numFmtId="0" fontId="32" fillId="5" borderId="1" xfId="53" applyNumberFormat="1" applyFont="1" applyFill="1" applyBorder="1" applyAlignment="1">
      <alignment vertical="center" wrapText="1"/>
    </xf>
    <xf numFmtId="3" fontId="7" fillId="0" borderId="1" xfId="53" applyNumberFormat="1" applyFont="1" applyFill="1" applyBorder="1" applyAlignment="1" applyProtection="1">
      <alignment vertical="center"/>
    </xf>
    <xf numFmtId="3" fontId="32" fillId="5" borderId="1" xfId="53" applyNumberFormat="1" applyFont="1" applyFill="1" applyBorder="1" applyAlignment="1" applyProtection="1">
      <alignment vertical="center"/>
    </xf>
    <xf numFmtId="41" fontId="32" fillId="5" borderId="1" xfId="53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41" fontId="33" fillId="0" borderId="0" xfId="0" applyNumberFormat="1" applyFont="1" applyFill="1" applyBorder="1" applyAlignment="1">
      <alignment vertical="center"/>
    </xf>
    <xf numFmtId="181" fontId="33" fillId="0" borderId="0" xfId="0" applyNumberFormat="1" applyFont="1" applyFill="1" applyBorder="1" applyAlignment="1">
      <alignment vertical="center"/>
    </xf>
    <xf numFmtId="3" fontId="7" fillId="0" borderId="0" xfId="53" applyNumberFormat="1" applyFont="1" applyFill="1" applyAlignment="1" applyProtection="1"/>
    <xf numFmtId="41" fontId="2" fillId="0" borderId="10" xfId="53" applyNumberFormat="1" applyFont="1" applyFill="1" applyBorder="1" applyAlignment="1" applyProtection="1">
      <alignment vertical="center"/>
    </xf>
    <xf numFmtId="3" fontId="2" fillId="0" borderId="10" xfId="53" applyNumberFormat="1" applyFont="1" applyFill="1" applyBorder="1" applyAlignment="1" applyProtection="1">
      <alignment vertical="center"/>
    </xf>
    <xf numFmtId="41" fontId="2" fillId="0" borderId="10" xfId="53" applyNumberFormat="1" applyFont="1" applyFill="1" applyBorder="1" applyAlignment="1" applyProtection="1">
      <alignment horizontal="right" vertical="center"/>
    </xf>
    <xf numFmtId="0" fontId="32" fillId="0" borderId="0" xfId="53" applyNumberFormat="1" applyFont="1" applyBorder="1" applyAlignment="1">
      <alignment horizontal="center" vertical="center"/>
    </xf>
    <xf numFmtId="41" fontId="32" fillId="3" borderId="1" xfId="53" applyNumberFormat="1" applyFont="1" applyFill="1" applyBorder="1" applyAlignment="1">
      <alignment vertical="center"/>
    </xf>
    <xf numFmtId="0" fontId="32" fillId="0" borderId="1" xfId="53" applyNumberFormat="1" applyFont="1" applyFill="1" applyBorder="1" applyAlignment="1">
      <alignment horizontal="center" vertical="center" wrapText="1"/>
    </xf>
    <xf numFmtId="0" fontId="32" fillId="0" borderId="0" xfId="53" applyNumberFormat="1" applyFont="1" applyBorder="1" applyAlignment="1">
      <alignment vertical="center"/>
    </xf>
    <xf numFmtId="0" fontId="32" fillId="0" borderId="1" xfId="53" applyNumberFormat="1" applyFont="1" applyFill="1" applyBorder="1" applyAlignment="1" applyProtection="1">
      <alignment vertical="center" wrapText="1"/>
    </xf>
    <xf numFmtId="0" fontId="32" fillId="0" borderId="1" xfId="53" applyNumberFormat="1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/>
    </xf>
    <xf numFmtId="41" fontId="33" fillId="0" borderId="1" xfId="0" applyNumberFormat="1" applyFont="1" applyFill="1" applyBorder="1" applyAlignment="1">
      <alignment vertical="center"/>
    </xf>
    <xf numFmtId="0" fontId="32" fillId="0" borderId="1" xfId="53" applyNumberFormat="1" applyFont="1" applyFill="1" applyBorder="1" applyAlignment="1">
      <alignment vertical="center"/>
    </xf>
    <xf numFmtId="0" fontId="7" fillId="0" borderId="1" xfId="53" applyFont="1" applyBorder="1" applyAlignment="1">
      <alignment horizontal="left" vertical="center" wrapText="1"/>
    </xf>
    <xf numFmtId="0" fontId="7" fillId="5" borderId="0" xfId="53" applyFill="1" applyAlignment="1">
      <alignment horizontal="center"/>
    </xf>
    <xf numFmtId="3" fontId="7" fillId="5" borderId="0" xfId="53" applyNumberFormat="1" applyFont="1" applyFill="1" applyAlignment="1" applyProtection="1"/>
    <xf numFmtId="0" fontId="7" fillId="5" borderId="0" xfId="53" applyFill="1"/>
    <xf numFmtId="3" fontId="3" fillId="5" borderId="0" xfId="53" applyNumberFormat="1" applyFont="1" applyFill="1" applyAlignment="1" applyProtection="1">
      <alignment horizontal="center" vertical="center"/>
    </xf>
    <xf numFmtId="3" fontId="2" fillId="5" borderId="0" xfId="53" applyNumberFormat="1" applyFont="1" applyFill="1" applyBorder="1" applyAlignment="1" applyProtection="1">
      <alignment horizontal="right" vertical="center"/>
    </xf>
    <xf numFmtId="3" fontId="32" fillId="5" borderId="1" xfId="53" applyNumberFormat="1" applyFont="1" applyFill="1" applyBorder="1" applyAlignment="1" applyProtection="1">
      <alignment horizontal="center" vertical="center"/>
    </xf>
    <xf numFmtId="0" fontId="7" fillId="0" borderId="0" xfId="53" applyAlignment="1">
      <alignment horizontal="center"/>
    </xf>
    <xf numFmtId="3" fontId="7" fillId="0" borderId="0" xfId="53" applyNumberFormat="1" applyFont="1" applyFill="1" applyBorder="1" applyAlignment="1" applyProtection="1"/>
    <xf numFmtId="0" fontId="32" fillId="0" borderId="1" xfId="53" applyFont="1" applyFill="1" applyBorder="1" applyAlignment="1">
      <alignment horizontal="center" vertical="center"/>
    </xf>
    <xf numFmtId="41" fontId="32" fillId="0" borderId="1" xfId="53" applyNumberFormat="1" applyFont="1" applyBorder="1" applyAlignment="1">
      <alignment vertical="center"/>
    </xf>
    <xf numFmtId="0" fontId="7" fillId="0" borderId="3" xfId="53" applyBorder="1" applyAlignment="1">
      <alignment horizontal="left" vertical="center" wrapText="1"/>
    </xf>
    <xf numFmtId="0" fontId="7" fillId="0" borderId="4" xfId="53" applyBorder="1" applyAlignment="1">
      <alignment horizontal="left" vertical="center" wrapText="1"/>
    </xf>
    <xf numFmtId="0" fontId="7" fillId="0" borderId="5" xfId="53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差_不含人员经费系数_财力性转移支付2010年预算参考数 2 2" xfId="50"/>
    <cellStyle name="差_县市旗测算20080508_财力性转移支付2010年预算参考数 3 2" xfId="51"/>
    <cellStyle name="常规 11" xfId="52"/>
    <cellStyle name="常规_2017年收支报表（提供人大）" xfId="53"/>
    <cellStyle name="差_县市旗测算-新科目（20080627）" xfId="54"/>
    <cellStyle name="常规_2006月报格式通知的附件（修改）" xfId="55"/>
    <cellStyle name="常规 7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.xml"/><Relationship Id="rId31" Type="http://schemas.openxmlformats.org/officeDocument/2006/relationships/customXml" Target="../customXml/item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dmin3\Desktop\\home\admin3\Desktop\&#21556;&#24029;&#24066;2025&#24180;&#39044;&#31639;&#25191;&#34892;&#24773;&#20917;\\Users\h\Desktop\22226\a20d9012\Users\hp\Documents\WXWorkLocal\1688849875650357_1970325008038486\Cache\File\2021-10\4160c47e\Users\a\Desktop\018fa2fa\&#39134;&#31179;&#25509;&#25910;&#25991;&#20214;\&#20195;&#20029;&#23068;(FC4DD44C8309)\&#35828;&#26126;\&#38468;&#34920;2&#65306;2015&#24180;&#39033;&#30446;&#24211;&#20998;&#31867;&#27719;&#24635;%20-%20&#27719;&#24635;&#21508;&#22788;&#23460;&#65288;&#33635;&#38196;&#25552;&#20379;1.11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admin3\Desktop\\home\lenovo\.wxwork_local\data\1688849876493077_1970325008038486\Cache\File\2026-01\C:\Users\h\Desktop\22226\a20d9012\Users\hp\Documents\WXWorkLocal\1688849875650357_1970325008038486\Cache\File\2021-10\4160c47e\Users\a\Desktop\018fa2fa\&#39134;&#31179;&#25509;&#25910;&#25991;&#20214;\&#20195;&#20029;&#23068;(FC4DD44C8309)\&#35828;&#26126;\&#38468;&#34920;2&#65306;2015&#24180;&#39033;&#30446;&#24211;&#20998;&#31867;&#27719;&#24635;%20-%20&#27719;&#24635;&#21508;&#22788;&#23460;&#65288;&#33635;&#38196;&#25552;&#20379;1.11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D13" sqref="D13"/>
    </sheetView>
  </sheetViews>
  <sheetFormatPr defaultColWidth="9.14285714285714" defaultRowHeight="12.75" outlineLevelCol="4"/>
  <cols>
    <col min="1" max="1" width="83" customWidth="1"/>
    <col min="4" max="4" width="52.8571428571429" customWidth="1"/>
    <col min="5" max="5" width="42" hidden="1" customWidth="1"/>
  </cols>
  <sheetData>
    <row r="1" ht="14.25" spans="1:5">
      <c r="A1" s="239"/>
      <c r="B1" s="239"/>
      <c r="C1" s="239"/>
      <c r="D1" s="239"/>
      <c r="E1" s="239"/>
    </row>
    <row r="2" ht="14.25" spans="1:5">
      <c r="A2" s="239"/>
      <c r="B2" s="239"/>
      <c r="C2" s="239"/>
      <c r="D2" s="239"/>
      <c r="E2" s="239"/>
    </row>
    <row r="3" ht="14.25" spans="1:5">
      <c r="A3" s="239"/>
      <c r="B3" s="239"/>
      <c r="C3" s="239"/>
      <c r="D3" s="239"/>
      <c r="E3" s="239"/>
    </row>
    <row r="4" ht="14.25" spans="1:5">
      <c r="A4" s="239"/>
      <c r="B4" s="239"/>
      <c r="C4" s="239"/>
      <c r="D4" s="239"/>
      <c r="E4" s="239"/>
    </row>
    <row r="5" ht="14.25" spans="1:5">
      <c r="A5" s="239"/>
      <c r="B5" s="239"/>
      <c r="C5" s="239"/>
      <c r="D5" s="239"/>
      <c r="E5" s="239"/>
    </row>
    <row r="6" ht="14.25" spans="1:5">
      <c r="A6" s="239"/>
      <c r="B6" s="239"/>
      <c r="C6" s="239"/>
      <c r="D6" s="239"/>
      <c r="E6" s="239"/>
    </row>
    <row r="7" ht="14.25" spans="1:5">
      <c r="A7" s="239"/>
      <c r="B7" s="239"/>
      <c r="C7" s="239"/>
      <c r="D7" s="239"/>
      <c r="E7" s="239"/>
    </row>
    <row r="8" ht="14.25" spans="1:5">
      <c r="A8" s="239"/>
      <c r="B8" s="239"/>
      <c r="C8" s="239"/>
      <c r="D8" s="239"/>
      <c r="E8" s="239"/>
    </row>
    <row r="9" ht="14.25" spans="1:5">
      <c r="A9" s="239"/>
      <c r="B9" s="239"/>
      <c r="C9" s="239"/>
      <c r="D9" s="239"/>
      <c r="E9" s="239"/>
    </row>
    <row r="10" ht="14.25" spans="1:5">
      <c r="A10" s="239"/>
      <c r="B10" s="239"/>
      <c r="C10" s="239"/>
      <c r="D10" s="239"/>
      <c r="E10" s="239"/>
    </row>
    <row r="11" ht="14.25" spans="1:5">
      <c r="A11" s="239"/>
      <c r="B11" s="239"/>
      <c r="C11" s="239"/>
      <c r="D11" s="239"/>
      <c r="E11" s="239"/>
    </row>
    <row r="12" ht="14.25" spans="1:5">
      <c r="A12" s="239"/>
      <c r="B12" s="239"/>
      <c r="C12" s="239"/>
      <c r="D12" s="239"/>
      <c r="E12" s="239"/>
    </row>
    <row r="13" ht="182" customHeight="1" spans="1:5">
      <c r="A13" s="240" t="s">
        <v>0</v>
      </c>
      <c r="B13" s="241"/>
      <c r="C13" s="241"/>
      <c r="D13" s="241"/>
      <c r="E13" s="241"/>
    </row>
    <row r="14" ht="152" customHeight="1" spans="1:5">
      <c r="A14" s="239"/>
      <c r="B14" s="242"/>
      <c r="C14" s="239"/>
      <c r="D14" s="239"/>
      <c r="E14" s="239"/>
    </row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showGridLines="0" showZeros="0" topLeftCell="A3" workbookViewId="0">
      <selection activeCell="D13" sqref="D13"/>
    </sheetView>
  </sheetViews>
  <sheetFormatPr defaultColWidth="10.4285714285714" defaultRowHeight="14.25"/>
  <cols>
    <col min="1" max="1" width="18.5714285714286" style="179" customWidth="1"/>
    <col min="2" max="2" width="16.5714285714286" style="179" customWidth="1"/>
    <col min="3" max="3" width="16.4285714285714" style="179" customWidth="1"/>
    <col min="4" max="4" width="18.1428571428571" style="179" customWidth="1"/>
    <col min="5" max="5" width="16.4285714285714" style="179" customWidth="1"/>
    <col min="6" max="6" width="16.4285714285714" style="177" customWidth="1"/>
    <col min="7" max="234" width="10.4285714285714" style="180" customWidth="1"/>
    <col min="235" max="16384" width="10.4285714285714" style="180"/>
  </cols>
  <sheetData>
    <row r="1" spans="1:9">
      <c r="A1" s="179" t="s">
        <v>139</v>
      </c>
    </row>
    <row r="2" ht="52" customHeight="1"/>
    <row r="3" ht="27.75" customHeight="1" spans="1:9">
      <c r="A3" s="181" t="s">
        <v>140</v>
      </c>
      <c r="B3" s="181"/>
      <c r="C3" s="181"/>
      <c r="D3" s="181"/>
      <c r="E3" s="181"/>
      <c r="F3" s="181"/>
    </row>
    <row r="4" ht="16.5" customHeight="1" spans="1:9">
      <c r="A4" s="182"/>
      <c r="B4" s="182"/>
      <c r="C4" s="182"/>
      <c r="D4" s="183"/>
      <c r="E4" s="183"/>
    </row>
    <row r="5" ht="16.9" customHeight="1" spans="1:9">
      <c r="C5" s="184"/>
      <c r="F5" s="185" t="s">
        <v>36</v>
      </c>
    </row>
    <row r="6" ht="29.1" customHeight="1" spans="1:9">
      <c r="A6" s="186" t="s">
        <v>141</v>
      </c>
      <c r="B6" s="186"/>
      <c r="C6" s="186"/>
      <c r="D6" s="186" t="s">
        <v>142</v>
      </c>
      <c r="E6" s="186"/>
      <c r="F6" s="186"/>
    </row>
    <row r="7" s="177" customFormat="1" ht="34" customHeight="1" spans="1:9">
      <c r="A7" s="186" t="s">
        <v>64</v>
      </c>
      <c r="B7" s="187" t="s">
        <v>5</v>
      </c>
      <c r="C7" s="187" t="s">
        <v>6</v>
      </c>
      <c r="D7" s="186" t="s">
        <v>64</v>
      </c>
      <c r="E7" s="187" t="s">
        <v>5</v>
      </c>
      <c r="F7" s="187" t="s">
        <v>6</v>
      </c>
    </row>
    <row r="8" s="178" customFormat="1" ht="34" customHeight="1" spans="1:9">
      <c r="A8" s="188" t="s">
        <v>143</v>
      </c>
      <c r="B8" s="189" t="s">
        <v>144</v>
      </c>
      <c r="C8" s="189"/>
      <c r="D8" s="188" t="s">
        <v>145</v>
      </c>
      <c r="E8" s="190" t="s">
        <v>144</v>
      </c>
      <c r="F8" s="190"/>
    </row>
    <row r="9" s="178" customFormat="1" ht="34" customHeight="1" spans="1:9">
      <c r="A9" s="188" t="s">
        <v>146</v>
      </c>
      <c r="B9" s="189">
        <v>47006</v>
      </c>
      <c r="C9" s="189">
        <v>50306</v>
      </c>
      <c r="D9" s="188" t="s">
        <v>147</v>
      </c>
      <c r="E9" s="190">
        <v>44993</v>
      </c>
      <c r="F9" s="190">
        <v>53573</v>
      </c>
    </row>
    <row r="10" ht="34" customHeight="1" spans="1:9">
      <c r="A10" s="186"/>
      <c r="B10" s="189"/>
      <c r="C10" s="189"/>
      <c r="D10" s="186"/>
      <c r="E10" s="189"/>
      <c r="F10" s="189"/>
      <c r="G10" s="178"/>
      <c r="H10" s="178"/>
      <c r="I10" s="178"/>
    </row>
    <row r="11" ht="34" customHeight="1" spans="1:9">
      <c r="A11" s="186"/>
      <c r="B11" s="189"/>
      <c r="C11" s="189"/>
      <c r="D11" s="186"/>
      <c r="E11" s="189"/>
      <c r="F11" s="189"/>
      <c r="G11" s="178"/>
      <c r="H11" s="178"/>
      <c r="I11" s="178"/>
    </row>
    <row r="12" ht="34" customHeight="1" spans="1:9">
      <c r="A12" s="186" t="s">
        <v>65</v>
      </c>
      <c r="B12" s="189">
        <v>47006</v>
      </c>
      <c r="C12" s="189">
        <v>50306</v>
      </c>
      <c r="D12" s="186" t="s">
        <v>123</v>
      </c>
      <c r="E12" s="189">
        <v>44993</v>
      </c>
      <c r="F12" s="189">
        <v>53573</v>
      </c>
      <c r="G12" s="178"/>
      <c r="H12" s="178"/>
      <c r="I12" s="178"/>
    </row>
    <row r="13" ht="34" customHeight="1" spans="1:9">
      <c r="A13" s="186"/>
      <c r="B13" s="189"/>
      <c r="C13" s="189"/>
      <c r="D13" s="186"/>
      <c r="E13" s="189"/>
      <c r="F13" s="189"/>
      <c r="G13" s="178"/>
      <c r="H13" s="178"/>
      <c r="I13" s="178"/>
    </row>
    <row r="14" ht="34" customHeight="1" spans="1:9">
      <c r="A14" s="186"/>
      <c r="B14" s="189"/>
      <c r="C14" s="189"/>
      <c r="D14" s="186"/>
      <c r="E14" s="189"/>
      <c r="F14" s="189"/>
      <c r="G14" s="178"/>
      <c r="H14" s="178"/>
      <c r="I14" s="178"/>
    </row>
    <row r="15" ht="34" customHeight="1" spans="1:9">
      <c r="A15" s="186"/>
      <c r="B15" s="189"/>
      <c r="C15" s="189"/>
      <c r="D15" s="186"/>
      <c r="E15" s="189"/>
      <c r="F15" s="189"/>
      <c r="G15" s="178"/>
      <c r="H15" s="178"/>
      <c r="I15" s="178"/>
    </row>
    <row r="16" ht="34" customHeight="1" spans="1:9">
      <c r="A16" s="186"/>
      <c r="B16" s="189"/>
      <c r="C16" s="189"/>
      <c r="D16" s="186"/>
      <c r="E16" s="189"/>
      <c r="F16" s="189"/>
      <c r="G16" s="178"/>
      <c r="H16" s="178"/>
      <c r="I16" s="178"/>
    </row>
    <row r="17" ht="34" customHeight="1" spans="1:9">
      <c r="A17" s="186" t="s">
        <v>72</v>
      </c>
      <c r="B17" s="189">
        <v>4378</v>
      </c>
      <c r="C17" s="189">
        <v>6391</v>
      </c>
      <c r="D17" s="186" t="s">
        <v>87</v>
      </c>
      <c r="E17" s="189">
        <v>6391</v>
      </c>
      <c r="F17" s="189">
        <v>3124</v>
      </c>
      <c r="G17" s="178"/>
      <c r="H17" s="178"/>
      <c r="I17" s="178"/>
    </row>
    <row r="18" ht="34" customHeight="1" spans="1:9">
      <c r="A18" s="186"/>
      <c r="B18" s="189"/>
      <c r="C18" s="189"/>
      <c r="D18" s="186"/>
      <c r="E18" s="189"/>
      <c r="F18" s="189"/>
      <c r="G18" s="178"/>
      <c r="H18" s="178"/>
      <c r="I18" s="178"/>
    </row>
    <row r="19" ht="34" customHeight="1" spans="1:9">
      <c r="A19" s="186" t="s">
        <v>148</v>
      </c>
      <c r="B19" s="189">
        <v>51384</v>
      </c>
      <c r="C19" s="189">
        <v>56697</v>
      </c>
      <c r="D19" s="186" t="s">
        <v>149</v>
      </c>
      <c r="E19" s="189">
        <v>51384</v>
      </c>
      <c r="F19" s="189">
        <v>56697</v>
      </c>
      <c r="G19" s="178"/>
      <c r="H19" s="178"/>
      <c r="I19" s="178"/>
    </row>
    <row r="20" spans="1:9">
      <c r="A20" s="180"/>
      <c r="B20" s="177"/>
      <c r="C20" s="177"/>
      <c r="D20" s="177"/>
      <c r="E20" s="177"/>
    </row>
  </sheetData>
  <mergeCells count="4">
    <mergeCell ref="A3:F3"/>
    <mergeCell ref="A4:C4"/>
    <mergeCell ref="A6:C6"/>
    <mergeCell ref="D6:F6"/>
  </mergeCells>
  <printOptions horizontalCentered="1"/>
  <pageMargins left="0.904861111111111" right="0.826388888888889" top="1.18055555555556" bottom="0.984027777777778" header="0.786805555555556" footer="0.511805555555556"/>
  <pageSetup paperSize="9" scale="82" orientation="portrait" blackAndWhite="1" horizontalDpi="600" verticalDpi="600"/>
  <headerFooter alignWithMargins="0">
    <oddFooter>&amp;C &amp;P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D31"/>
  <sheetViews>
    <sheetView view="pageBreakPreview" zoomScaleNormal="100" topLeftCell="A17" workbookViewId="0">
      <selection activeCell="D13" sqref="D13"/>
    </sheetView>
  </sheetViews>
  <sheetFormatPr defaultColWidth="9.14285714285714" defaultRowHeight="12.75" outlineLevelCol="3"/>
  <cols>
    <col min="1" max="1" width="41.2857142857143" style="1" customWidth="1"/>
    <col min="2" max="2" width="16.4285714285714" style="1" customWidth="1"/>
    <col min="3" max="3" width="29.4285714285714" style="1" customWidth="1"/>
    <col min="4" max="4" width="13.1428571428571" style="1" customWidth="1"/>
    <col min="5" max="16384" width="9.14285714285714" style="1"/>
  </cols>
  <sheetData>
    <row r="1" s="1" customFormat="1" ht="25" customHeight="1" spans="1:4">
      <c r="A1" s="172" t="s">
        <v>150</v>
      </c>
      <c r="B1" s="173"/>
      <c r="C1" s="173"/>
      <c r="D1" s="173"/>
    </row>
    <row r="2" s="1" customFormat="1" ht="25" customHeight="1" spans="1:4">
      <c r="A2" s="3" t="s">
        <v>151</v>
      </c>
      <c r="B2" s="3"/>
      <c r="C2" s="3"/>
      <c r="D2" s="3"/>
    </row>
    <row r="3" s="1" customFormat="1" ht="25" customHeight="1" spans="1:4">
      <c r="A3" s="173"/>
      <c r="B3" s="173"/>
      <c r="C3" s="173"/>
      <c r="D3" s="174" t="s">
        <v>36</v>
      </c>
    </row>
    <row r="4" s="1" customFormat="1" ht="30" customHeight="1" spans="1:4">
      <c r="A4" s="34" t="s">
        <v>152</v>
      </c>
      <c r="B4" s="34" t="s">
        <v>153</v>
      </c>
      <c r="C4" s="34" t="s">
        <v>152</v>
      </c>
      <c r="D4" s="34" t="s">
        <v>153</v>
      </c>
    </row>
    <row r="5" s="1" customFormat="1" ht="30" customHeight="1" spans="1:4">
      <c r="A5" s="21" t="s">
        <v>154</v>
      </c>
      <c r="B5" s="145">
        <f>SUM(B6:B7)</f>
        <v>117000</v>
      </c>
      <c r="C5" s="21" t="s">
        <v>155</v>
      </c>
      <c r="D5" s="145">
        <v>677378</v>
      </c>
    </row>
    <row r="6" s="1" customFormat="1" ht="30" customHeight="1" spans="1:4">
      <c r="A6" s="25" t="s">
        <v>156</v>
      </c>
      <c r="B6" s="26">
        <v>79200</v>
      </c>
      <c r="C6" s="25" t="s">
        <v>157</v>
      </c>
      <c r="D6" s="26">
        <f>SUM(D7:D8)</f>
        <v>323157</v>
      </c>
    </row>
    <row r="7" s="1" customFormat="1" ht="30" customHeight="1" spans="1:4">
      <c r="A7" s="25" t="s">
        <v>158</v>
      </c>
      <c r="B7" s="26">
        <v>37800</v>
      </c>
      <c r="C7" s="25" t="s">
        <v>159</v>
      </c>
      <c r="D7" s="26">
        <v>253011</v>
      </c>
    </row>
    <row r="8" s="1" customFormat="1" ht="30" customHeight="1" spans="1:4">
      <c r="A8" s="25"/>
      <c r="B8" s="25"/>
      <c r="C8" s="25" t="s">
        <v>160</v>
      </c>
      <c r="D8" s="26">
        <v>70146</v>
      </c>
    </row>
    <row r="9" s="1" customFormat="1" ht="30" customHeight="1" spans="1:4">
      <c r="A9" s="21" t="s">
        <v>161</v>
      </c>
      <c r="B9" s="145">
        <f>SUM(B10:B12)</f>
        <v>374566</v>
      </c>
      <c r="C9" s="24" t="s">
        <v>162</v>
      </c>
      <c r="D9" s="26"/>
    </row>
    <row r="10" s="1" customFormat="1" ht="30" customHeight="1" spans="1:4">
      <c r="A10" s="25" t="s">
        <v>163</v>
      </c>
      <c r="B10" s="26">
        <v>10674</v>
      </c>
      <c r="C10" s="24" t="s">
        <v>164</v>
      </c>
      <c r="D10" s="26">
        <v>2829</v>
      </c>
    </row>
    <row r="11" s="1" customFormat="1" ht="30" customHeight="1" spans="1:4">
      <c r="A11" s="25" t="s">
        <v>165</v>
      </c>
      <c r="B11" s="26">
        <v>347933</v>
      </c>
      <c r="C11" s="24" t="s">
        <v>166</v>
      </c>
      <c r="D11" s="25">
        <v>8</v>
      </c>
    </row>
    <row r="12" s="1" customFormat="1" ht="30" customHeight="1" spans="1:4">
      <c r="A12" s="25" t="s">
        <v>167</v>
      </c>
      <c r="B12" s="26">
        <v>15959</v>
      </c>
      <c r="C12" s="21" t="s">
        <v>168</v>
      </c>
      <c r="D12" s="145">
        <f>SUM(D13:D14)</f>
        <v>55993</v>
      </c>
    </row>
    <row r="13" s="1" customFormat="1" ht="30" customHeight="1" spans="1:4">
      <c r="A13" s="25"/>
      <c r="B13" s="25"/>
      <c r="C13" s="25" t="s">
        <v>169</v>
      </c>
      <c r="D13" s="26">
        <v>26339</v>
      </c>
    </row>
    <row r="14" s="1" customFormat="1" ht="30" customHeight="1" spans="1:4">
      <c r="A14" s="21" t="s">
        <v>170</v>
      </c>
      <c r="B14" s="25"/>
      <c r="C14" s="25" t="s">
        <v>171</v>
      </c>
      <c r="D14" s="26">
        <v>29654</v>
      </c>
    </row>
    <row r="15" s="1" customFormat="1" ht="30" customHeight="1" spans="1:4">
      <c r="A15" s="25" t="s">
        <v>172</v>
      </c>
      <c r="B15" s="25"/>
      <c r="C15" s="21" t="s">
        <v>173</v>
      </c>
      <c r="D15" s="25"/>
    </row>
    <row r="16" s="1" customFormat="1" ht="30" customHeight="1" spans="1:4">
      <c r="A16" s="25" t="s">
        <v>174</v>
      </c>
      <c r="B16" s="25"/>
      <c r="C16" s="25" t="s">
        <v>175</v>
      </c>
      <c r="D16" s="25"/>
    </row>
    <row r="17" s="1" customFormat="1" ht="30" customHeight="1" spans="1:4">
      <c r="A17" s="21" t="s">
        <v>176</v>
      </c>
      <c r="B17" s="145">
        <v>287</v>
      </c>
      <c r="C17" s="25" t="s">
        <v>177</v>
      </c>
      <c r="D17" s="25"/>
    </row>
    <row r="18" s="1" customFormat="1" ht="30" customHeight="1" spans="1:4">
      <c r="A18" s="21" t="s">
        <v>178</v>
      </c>
      <c r="B18" s="145">
        <f>SUM(B19:B21)</f>
        <v>164776</v>
      </c>
      <c r="C18" s="25" t="s">
        <v>179</v>
      </c>
      <c r="D18" s="25"/>
    </row>
    <row r="19" s="1" customFormat="1" ht="30" customHeight="1" spans="1:4">
      <c r="A19" s="25" t="s">
        <v>180</v>
      </c>
      <c r="B19" s="26">
        <v>75381</v>
      </c>
      <c r="C19" s="21" t="s">
        <v>181</v>
      </c>
      <c r="D19" s="145">
        <v>7000</v>
      </c>
    </row>
    <row r="20" s="1" customFormat="1" ht="30" customHeight="1" spans="1:4">
      <c r="A20" s="25" t="s">
        <v>182</v>
      </c>
      <c r="B20" s="26">
        <v>250</v>
      </c>
      <c r="C20" s="24"/>
      <c r="D20" s="25"/>
    </row>
    <row r="21" s="1" customFormat="1" ht="30" customHeight="1" spans="1:4">
      <c r="A21" s="25" t="s">
        <v>183</v>
      </c>
      <c r="B21" s="26">
        <v>89145</v>
      </c>
      <c r="C21" s="21" t="s">
        <v>184</v>
      </c>
      <c r="D21" s="25"/>
    </row>
    <row r="22" s="1" customFormat="1" ht="30" customHeight="1" spans="1:4">
      <c r="A22" s="21" t="s">
        <v>185</v>
      </c>
      <c r="B22" s="22">
        <f>SUM(B23:B24)</f>
        <v>2000</v>
      </c>
      <c r="C22" s="21" t="s">
        <v>186</v>
      </c>
      <c r="D22" s="22"/>
    </row>
    <row r="23" s="1" customFormat="1" ht="30" customHeight="1" spans="1:4">
      <c r="A23" s="25" t="s">
        <v>187</v>
      </c>
      <c r="B23" s="25">
        <v>2000</v>
      </c>
      <c r="C23" s="21" t="s">
        <v>188</v>
      </c>
      <c r="D23" s="25"/>
    </row>
    <row r="24" s="1" customFormat="1" ht="30" customHeight="1" spans="1:4">
      <c r="A24" s="25" t="s">
        <v>189</v>
      </c>
      <c r="B24" s="25"/>
      <c r="C24" s="25"/>
      <c r="D24" s="25"/>
    </row>
    <row r="25" s="1" customFormat="1" ht="30" customHeight="1" spans="1:4">
      <c r="A25" s="25"/>
      <c r="B25" s="25"/>
      <c r="C25" s="21" t="s">
        <v>190</v>
      </c>
      <c r="D25" s="25"/>
    </row>
    <row r="26" s="1" customFormat="1" ht="30" customHeight="1" spans="1:4">
      <c r="A26" s="25"/>
      <c r="B26" s="25"/>
      <c r="C26" s="21" t="s">
        <v>191</v>
      </c>
      <c r="D26" s="25"/>
    </row>
    <row r="27" s="1" customFormat="1" ht="30" customHeight="1" spans="1:4">
      <c r="A27" s="21" t="s">
        <v>192</v>
      </c>
      <c r="B27" s="25"/>
      <c r="C27" s="25"/>
      <c r="D27" s="25"/>
    </row>
    <row r="28" s="1" customFormat="1" ht="30" customHeight="1" spans="1:4">
      <c r="A28" s="25"/>
      <c r="B28" s="25"/>
      <c r="C28" s="21" t="s">
        <v>193</v>
      </c>
      <c r="D28" s="25"/>
    </row>
    <row r="29" s="1" customFormat="1" ht="30" customHeight="1" spans="1:4">
      <c r="A29" s="21" t="s">
        <v>194</v>
      </c>
      <c r="B29" s="145">
        <v>81742</v>
      </c>
      <c r="C29" s="175" t="s">
        <v>195</v>
      </c>
      <c r="D29" s="146"/>
    </row>
    <row r="30" s="1" customFormat="1" ht="30" customHeight="1" spans="1:4">
      <c r="A30" s="25"/>
      <c r="B30" s="146"/>
      <c r="C30" s="146"/>
      <c r="D30" s="146"/>
    </row>
    <row r="31" s="1" customFormat="1" ht="30" customHeight="1" spans="1:4">
      <c r="A31" s="34" t="s">
        <v>90</v>
      </c>
      <c r="B31" s="145">
        <f>SUM(B5+B9+B14+B17+B18+B22+B27+B29)</f>
        <v>740371</v>
      </c>
      <c r="C31" s="176" t="s">
        <v>91</v>
      </c>
      <c r="D31" s="145">
        <f>D5+D12++D15+D19+D21+D22+D23+D25+D26</f>
        <v>740371</v>
      </c>
    </row>
  </sheetData>
  <sheetProtection selectLockedCells="1" selectUnlockedCells="1"/>
  <mergeCells count="1">
    <mergeCell ref="A2:D2"/>
  </mergeCells>
  <printOptions horizontalCentered="1"/>
  <pageMargins left="0.904861111111111" right="0.826388888888889" top="1.18055555555556" bottom="0.984027777777778" header="0.786805555555556" footer="0.511805555555556"/>
  <pageSetup paperSize="9" scale="77" orientation="portrait" blackAndWhite="1" horizontalDpi="600" verticalDpi="600"/>
  <headerFooter alignWithMargins="0">
    <oddFooter>&amp;C &amp;P 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52"/>
  <sheetViews>
    <sheetView view="pageBreakPreview" zoomScaleNormal="100" topLeftCell="A34" workbookViewId="0">
      <selection activeCell="D13" sqref="D13"/>
    </sheetView>
  </sheetViews>
  <sheetFormatPr defaultColWidth="9.14285714285714" defaultRowHeight="12.75" outlineLevelCol="4"/>
  <cols>
    <col min="1" max="1" width="39.2857142857143" style="1" customWidth="1"/>
    <col min="2" max="2" width="12.5714285714286" style="159" customWidth="1"/>
    <col min="3" max="3" width="13" style="1" customWidth="1"/>
    <col min="4" max="4" width="13.2857142857143" style="1" customWidth="1"/>
    <col min="5" max="5" width="14.2857142857143" style="1" customWidth="1"/>
    <col min="6" max="16384" width="9.14285714285714" style="1"/>
  </cols>
  <sheetData>
    <row r="1" ht="25" customHeight="1" spans="1:5">
      <c r="A1" s="2" t="s">
        <v>196</v>
      </c>
    </row>
    <row r="2" ht="25" customHeight="1" spans="1:5">
      <c r="A2" s="3" t="s">
        <v>197</v>
      </c>
      <c r="B2" s="160"/>
      <c r="C2" s="3"/>
      <c r="D2" s="3"/>
      <c r="E2" s="3"/>
    </row>
    <row r="3" ht="25" customHeight="1" spans="1:5">
      <c r="E3" s="18" t="s">
        <v>36</v>
      </c>
    </row>
    <row r="4" ht="39" customHeight="1" spans="1:5">
      <c r="A4" s="142" t="s">
        <v>198</v>
      </c>
      <c r="B4" s="161" t="s">
        <v>199</v>
      </c>
      <c r="C4" s="143" t="s">
        <v>200</v>
      </c>
      <c r="D4" s="143" t="s">
        <v>201</v>
      </c>
      <c r="E4" s="162" t="s">
        <v>202</v>
      </c>
    </row>
    <row r="5" ht="25.5" customHeight="1" spans="1:5">
      <c r="A5" s="151" t="s">
        <v>203</v>
      </c>
      <c r="B5" s="163">
        <f>SUM(B6,B21)</f>
        <v>96571.08</v>
      </c>
      <c r="C5" s="164">
        <f>SUM(C6,C21)</f>
        <v>113640</v>
      </c>
      <c r="D5" s="163">
        <f>SUM(D6,D21)</f>
        <v>117000.4</v>
      </c>
      <c r="E5" s="163">
        <f t="shared" ref="E5:E26" si="0">D5/C5*100</f>
        <v>102.957057374164</v>
      </c>
    </row>
    <row r="6" ht="25.5" customHeight="1" spans="1:5">
      <c r="A6" s="151" t="s">
        <v>204</v>
      </c>
      <c r="B6" s="163">
        <f>SUM(B7:B20)</f>
        <v>60184.08</v>
      </c>
      <c r="C6" s="164">
        <f>SUM(C7:C20)</f>
        <v>71986</v>
      </c>
      <c r="D6" s="163">
        <f>SUM(D7:D20)</f>
        <v>79200.4</v>
      </c>
      <c r="E6" s="163">
        <f t="shared" si="0"/>
        <v>110.02194871225</v>
      </c>
    </row>
    <row r="7" ht="25.5" customHeight="1" spans="1:5">
      <c r="A7" s="154" t="s">
        <v>205</v>
      </c>
      <c r="B7" s="165">
        <v>20823.48</v>
      </c>
      <c r="C7" s="154">
        <v>34322</v>
      </c>
      <c r="D7" s="165">
        <v>37770</v>
      </c>
      <c r="E7" s="163">
        <f t="shared" si="0"/>
        <v>110.046034613368</v>
      </c>
    </row>
    <row r="8" ht="25.5" customHeight="1" spans="1:5">
      <c r="A8" s="166" t="s">
        <v>10</v>
      </c>
      <c r="B8" s="165">
        <v>5101.92</v>
      </c>
      <c r="C8" s="154">
        <v>9152</v>
      </c>
      <c r="D8" s="165">
        <f t="shared" ref="D8:D20" si="1">C8*1.1</f>
        <v>10067.2</v>
      </c>
      <c r="E8" s="163">
        <f t="shared" si="0"/>
        <v>110</v>
      </c>
    </row>
    <row r="9" ht="25.5" customHeight="1" spans="1:5">
      <c r="A9" s="166" t="s">
        <v>11</v>
      </c>
      <c r="B9" s="165">
        <v>1067.04</v>
      </c>
      <c r="C9" s="154">
        <v>2114</v>
      </c>
      <c r="D9" s="165">
        <f t="shared" si="1"/>
        <v>2325.4</v>
      </c>
      <c r="E9" s="163">
        <f t="shared" si="0"/>
        <v>110</v>
      </c>
    </row>
    <row r="10" ht="25.5" customHeight="1" spans="1:5">
      <c r="A10" s="166" t="s">
        <v>12</v>
      </c>
      <c r="B10" s="165">
        <v>87.48</v>
      </c>
      <c r="C10" s="154">
        <v>33</v>
      </c>
      <c r="D10" s="165">
        <f t="shared" si="1"/>
        <v>36.3</v>
      </c>
      <c r="E10" s="163">
        <f t="shared" si="0"/>
        <v>110</v>
      </c>
    </row>
    <row r="11" ht="25.5" customHeight="1" spans="1:5">
      <c r="A11" s="166" t="s">
        <v>13</v>
      </c>
      <c r="B11" s="165">
        <v>5257.44</v>
      </c>
      <c r="C11" s="154">
        <v>4981</v>
      </c>
      <c r="D11" s="165">
        <f t="shared" si="1"/>
        <v>5479.1</v>
      </c>
      <c r="E11" s="163">
        <f t="shared" si="0"/>
        <v>110</v>
      </c>
    </row>
    <row r="12" ht="25.5" customHeight="1" spans="1:5">
      <c r="A12" s="166" t="s">
        <v>14</v>
      </c>
      <c r="B12" s="165">
        <v>5215.32</v>
      </c>
      <c r="C12" s="154">
        <v>4791</v>
      </c>
      <c r="D12" s="165">
        <f t="shared" si="1"/>
        <v>5270.1</v>
      </c>
      <c r="E12" s="163">
        <f t="shared" si="0"/>
        <v>110</v>
      </c>
    </row>
    <row r="13" ht="25.5" customHeight="1" spans="1:5">
      <c r="A13" s="166" t="s">
        <v>15</v>
      </c>
      <c r="B13" s="165">
        <v>1708.56</v>
      </c>
      <c r="C13" s="154">
        <v>1324</v>
      </c>
      <c r="D13" s="165">
        <f t="shared" si="1"/>
        <v>1456.4</v>
      </c>
      <c r="E13" s="163">
        <f t="shared" si="0"/>
        <v>110</v>
      </c>
    </row>
    <row r="14" ht="25.5" customHeight="1" spans="1:5">
      <c r="A14" s="166" t="s">
        <v>16</v>
      </c>
      <c r="B14" s="165">
        <v>898.56</v>
      </c>
      <c r="C14" s="154">
        <v>745</v>
      </c>
      <c r="D14" s="165">
        <f t="shared" si="1"/>
        <v>819.5</v>
      </c>
      <c r="E14" s="163">
        <f t="shared" si="0"/>
        <v>110</v>
      </c>
    </row>
    <row r="15" ht="25.5" customHeight="1" spans="1:5">
      <c r="A15" s="166" t="s">
        <v>17</v>
      </c>
      <c r="B15" s="165">
        <v>4106.16</v>
      </c>
      <c r="C15" s="154">
        <v>3869</v>
      </c>
      <c r="D15" s="165">
        <f t="shared" si="1"/>
        <v>4255.9</v>
      </c>
      <c r="E15" s="163">
        <f t="shared" si="0"/>
        <v>110</v>
      </c>
    </row>
    <row r="16" ht="25.5" customHeight="1" spans="1:5">
      <c r="A16" s="166" t="s">
        <v>18</v>
      </c>
      <c r="B16" s="165">
        <v>1929.96</v>
      </c>
      <c r="C16" s="154">
        <v>2110</v>
      </c>
      <c r="D16" s="165">
        <f t="shared" si="1"/>
        <v>2321</v>
      </c>
      <c r="E16" s="163">
        <f t="shared" si="0"/>
        <v>110</v>
      </c>
    </row>
    <row r="17" ht="25.5" customHeight="1" spans="1:5">
      <c r="A17" s="166" t="s">
        <v>19</v>
      </c>
      <c r="B17" s="165">
        <v>3449.52</v>
      </c>
      <c r="C17" s="154">
        <v>1991</v>
      </c>
      <c r="D17" s="165">
        <f t="shared" si="1"/>
        <v>2190.1</v>
      </c>
      <c r="E17" s="163">
        <f t="shared" si="0"/>
        <v>110</v>
      </c>
    </row>
    <row r="18" ht="25.5" customHeight="1" spans="1:5">
      <c r="A18" s="166" t="s">
        <v>20</v>
      </c>
      <c r="B18" s="165">
        <v>10400.4</v>
      </c>
      <c r="C18" s="154">
        <v>6348</v>
      </c>
      <c r="D18" s="165">
        <f t="shared" si="1"/>
        <v>6982.8</v>
      </c>
      <c r="E18" s="163">
        <f t="shared" si="0"/>
        <v>110</v>
      </c>
    </row>
    <row r="19" ht="25.5" customHeight="1" spans="1:5">
      <c r="A19" s="166" t="s">
        <v>22</v>
      </c>
      <c r="B19" s="165">
        <v>129.6</v>
      </c>
      <c r="C19" s="154">
        <v>198</v>
      </c>
      <c r="D19" s="165">
        <f t="shared" si="1"/>
        <v>217.8</v>
      </c>
      <c r="E19" s="163">
        <f t="shared" si="0"/>
        <v>110</v>
      </c>
    </row>
    <row r="20" ht="25.5" customHeight="1" spans="1:5">
      <c r="A20" s="154" t="s">
        <v>206</v>
      </c>
      <c r="B20" s="165">
        <v>8.64</v>
      </c>
      <c r="C20" s="154">
        <v>8</v>
      </c>
      <c r="D20" s="165">
        <f t="shared" si="1"/>
        <v>8.8</v>
      </c>
      <c r="E20" s="163">
        <f t="shared" si="0"/>
        <v>110</v>
      </c>
    </row>
    <row r="21" ht="25.5" customHeight="1" spans="1:5">
      <c r="A21" s="151" t="s">
        <v>207</v>
      </c>
      <c r="B21" s="163">
        <f>SUM(B22,B29:B35)</f>
        <v>36387</v>
      </c>
      <c r="C21" s="164">
        <f>SUM(C22,C29:C35)</f>
        <v>41654</v>
      </c>
      <c r="D21" s="164">
        <f>SUM(D22,D29:D35)</f>
        <v>37800</v>
      </c>
      <c r="E21" s="163">
        <f t="shared" si="0"/>
        <v>90.747587266529</v>
      </c>
    </row>
    <row r="22" ht="25.5" customHeight="1" spans="1:5">
      <c r="A22" s="151" t="s">
        <v>208</v>
      </c>
      <c r="B22" s="163">
        <f>SUM(B23:B28)</f>
        <v>3689</v>
      </c>
      <c r="C22" s="164">
        <f>SUM(C23:C28)</f>
        <v>3867</v>
      </c>
      <c r="D22" s="164">
        <f>SUM(D23:D28)</f>
        <v>3506</v>
      </c>
      <c r="E22" s="163">
        <f t="shared" si="0"/>
        <v>90.6645978794931</v>
      </c>
    </row>
    <row r="23" ht="25.5" customHeight="1" spans="1:5">
      <c r="A23" s="166" t="s">
        <v>209</v>
      </c>
      <c r="B23" s="165">
        <v>2189</v>
      </c>
      <c r="C23" s="154">
        <v>2211</v>
      </c>
      <c r="D23" s="154">
        <v>2000</v>
      </c>
      <c r="E23" s="163">
        <f t="shared" si="0"/>
        <v>90.4568068747173</v>
      </c>
    </row>
    <row r="24" ht="25.5" customHeight="1" spans="1:5">
      <c r="A24" s="166" t="s">
        <v>210</v>
      </c>
      <c r="B24" s="165">
        <v>800</v>
      </c>
      <c r="C24" s="154">
        <v>982</v>
      </c>
      <c r="D24" s="154">
        <v>893</v>
      </c>
      <c r="E24" s="163">
        <f t="shared" si="0"/>
        <v>90.9368635437882</v>
      </c>
    </row>
    <row r="25" ht="25.5" customHeight="1" spans="1:5">
      <c r="A25" s="154" t="s">
        <v>211</v>
      </c>
      <c r="B25" s="165">
        <v>19</v>
      </c>
      <c r="C25" s="154">
        <v>18</v>
      </c>
      <c r="D25" s="154">
        <v>16</v>
      </c>
      <c r="E25" s="163">
        <f t="shared" si="0"/>
        <v>88.8888888888889</v>
      </c>
    </row>
    <row r="26" ht="25.5" customHeight="1" spans="1:5">
      <c r="A26" s="154" t="s">
        <v>212</v>
      </c>
      <c r="B26" s="165">
        <v>670</v>
      </c>
      <c r="C26" s="154">
        <v>655</v>
      </c>
      <c r="D26" s="154">
        <v>596</v>
      </c>
      <c r="E26" s="163">
        <f t="shared" si="0"/>
        <v>90.9923664122137</v>
      </c>
    </row>
    <row r="27" ht="25.5" customHeight="1" spans="1:5">
      <c r="A27" s="154" t="s">
        <v>213</v>
      </c>
      <c r="B27" s="165"/>
      <c r="C27" s="154"/>
      <c r="D27" s="154"/>
      <c r="E27" s="163"/>
    </row>
    <row r="28" ht="25.5" customHeight="1" spans="1:5">
      <c r="A28" s="166" t="s">
        <v>214</v>
      </c>
      <c r="B28" s="165">
        <v>11</v>
      </c>
      <c r="C28" s="154">
        <v>1</v>
      </c>
      <c r="D28" s="154">
        <v>1</v>
      </c>
      <c r="E28" s="163">
        <f t="shared" ref="E28:E40" si="2">D28/C28*100</f>
        <v>100</v>
      </c>
    </row>
    <row r="29" ht="25.5" customHeight="1" spans="1:5">
      <c r="A29" s="151" t="s">
        <v>215</v>
      </c>
      <c r="B29" s="163">
        <v>8000</v>
      </c>
      <c r="C29" s="163">
        <v>5662</v>
      </c>
      <c r="D29" s="164">
        <v>5152</v>
      </c>
      <c r="E29" s="163">
        <f t="shared" si="2"/>
        <v>90.9925821264571</v>
      </c>
    </row>
    <row r="30" ht="25.5" customHeight="1" spans="1:5">
      <c r="A30" s="151" t="s">
        <v>216</v>
      </c>
      <c r="B30" s="163">
        <v>5241</v>
      </c>
      <c r="C30" s="164">
        <v>7362</v>
      </c>
      <c r="D30" s="164">
        <v>6699</v>
      </c>
      <c r="E30" s="163">
        <f t="shared" si="2"/>
        <v>90.9942950285248</v>
      </c>
    </row>
    <row r="31" ht="25.5" customHeight="1" spans="1:5">
      <c r="A31" s="151" t="s">
        <v>217</v>
      </c>
      <c r="B31" s="163">
        <v>280</v>
      </c>
      <c r="C31" s="164">
        <v>205</v>
      </c>
      <c r="D31" s="164">
        <v>186</v>
      </c>
      <c r="E31" s="163">
        <f t="shared" si="2"/>
        <v>90.7317073170732</v>
      </c>
    </row>
    <row r="32" ht="25.5" customHeight="1" spans="1:5">
      <c r="A32" s="151" t="s">
        <v>218</v>
      </c>
      <c r="B32" s="163">
        <v>11377</v>
      </c>
      <c r="C32" s="164">
        <v>13155</v>
      </c>
      <c r="D32" s="164">
        <v>11946</v>
      </c>
      <c r="E32" s="163">
        <f t="shared" si="2"/>
        <v>90.8095781071836</v>
      </c>
    </row>
    <row r="33" ht="25.5" customHeight="1" spans="1:5">
      <c r="A33" s="164" t="s">
        <v>219</v>
      </c>
      <c r="B33" s="163">
        <v>500</v>
      </c>
      <c r="C33" s="164">
        <v>500</v>
      </c>
      <c r="D33" s="164">
        <v>455</v>
      </c>
      <c r="E33" s="163">
        <f t="shared" si="2"/>
        <v>91</v>
      </c>
    </row>
    <row r="34" ht="25.5" customHeight="1" spans="1:5">
      <c r="A34" s="164" t="s">
        <v>220</v>
      </c>
      <c r="B34" s="163">
        <v>300</v>
      </c>
      <c r="C34" s="164">
        <v>262</v>
      </c>
      <c r="D34" s="164">
        <v>238</v>
      </c>
      <c r="E34" s="163">
        <f t="shared" si="2"/>
        <v>90.8396946564885</v>
      </c>
    </row>
    <row r="35" ht="25.5" customHeight="1" spans="1:5">
      <c r="A35" s="151" t="s">
        <v>221</v>
      </c>
      <c r="B35" s="163">
        <v>7000</v>
      </c>
      <c r="C35" s="164">
        <v>10641</v>
      </c>
      <c r="D35" s="164">
        <v>9618</v>
      </c>
      <c r="E35" s="163">
        <f t="shared" si="2"/>
        <v>90.3862418945588</v>
      </c>
    </row>
    <row r="36" ht="25.5" customHeight="1" spans="1:5">
      <c r="A36" s="151" t="s">
        <v>222</v>
      </c>
      <c r="B36" s="163">
        <f>SUM(B37+B41+B42+B46+B47)</f>
        <v>522466</v>
      </c>
      <c r="C36" s="164">
        <f>SUM(C37+C41+C42+C46+C47)</f>
        <v>453893</v>
      </c>
      <c r="D36" s="164">
        <f>SUM(D37+D41+D42+D46+D47)</f>
        <v>539629</v>
      </c>
      <c r="E36" s="163">
        <f t="shared" si="2"/>
        <v>118.889033318425</v>
      </c>
    </row>
    <row r="37" ht="25.5" customHeight="1" spans="1:5">
      <c r="A37" s="151" t="s">
        <v>223</v>
      </c>
      <c r="B37" s="163">
        <f>SUM(B38:B40)</f>
        <v>358260</v>
      </c>
      <c r="C37" s="164">
        <f>SUM(C38:C40)</f>
        <v>434697</v>
      </c>
      <c r="D37" s="164">
        <f>SUM(D38:D40)</f>
        <v>374566</v>
      </c>
      <c r="E37" s="163">
        <f t="shared" si="2"/>
        <v>86.1671463111087</v>
      </c>
    </row>
    <row r="38" ht="25.5" customHeight="1" spans="1:5">
      <c r="A38" s="154" t="s">
        <v>224</v>
      </c>
      <c r="B38" s="165">
        <v>10674</v>
      </c>
      <c r="C38" s="154">
        <v>10674</v>
      </c>
      <c r="D38" s="154">
        <v>10674</v>
      </c>
      <c r="E38" s="163">
        <f t="shared" si="2"/>
        <v>100</v>
      </c>
    </row>
    <row r="39" ht="25.5" customHeight="1" spans="1:5">
      <c r="A39" s="154" t="s">
        <v>225</v>
      </c>
      <c r="B39" s="165">
        <v>324005</v>
      </c>
      <c r="C39" s="154">
        <v>384970</v>
      </c>
      <c r="D39" s="154">
        <v>347933</v>
      </c>
      <c r="E39" s="163">
        <f t="shared" si="2"/>
        <v>90.3792503311946</v>
      </c>
    </row>
    <row r="40" ht="25.5" customHeight="1" spans="1:5">
      <c r="A40" s="154" t="s">
        <v>167</v>
      </c>
      <c r="B40" s="165">
        <v>23581</v>
      </c>
      <c r="C40" s="154">
        <v>39053</v>
      </c>
      <c r="D40" s="154">
        <v>15959</v>
      </c>
      <c r="E40" s="163">
        <f t="shared" si="2"/>
        <v>40.8649783627378</v>
      </c>
    </row>
    <row r="41" ht="25.5" customHeight="1" spans="1:5">
      <c r="A41" s="151" t="s">
        <v>226</v>
      </c>
      <c r="B41" s="165"/>
      <c r="C41" s="154"/>
      <c r="D41" s="154"/>
      <c r="E41" s="163"/>
    </row>
    <row r="42" ht="25.5" customHeight="1" spans="1:5">
      <c r="A42" s="151" t="s">
        <v>227</v>
      </c>
      <c r="B42" s="163">
        <f>SUM(B43:B45)</f>
        <v>163736</v>
      </c>
      <c r="C42" s="164">
        <f>SUM(C43:C45)</f>
        <v>18726</v>
      </c>
      <c r="D42" s="164">
        <f>SUM(D43:D45)</f>
        <v>164776</v>
      </c>
      <c r="E42" s="163">
        <f t="shared" ref="E42:E46" si="3">D42/C42*100</f>
        <v>879.931645840009</v>
      </c>
    </row>
    <row r="43" ht="25.5" customHeight="1" spans="1:5">
      <c r="A43" s="154" t="s">
        <v>180</v>
      </c>
      <c r="B43" s="165">
        <v>69594</v>
      </c>
      <c r="C43" s="154">
        <v>15884</v>
      </c>
      <c r="D43" s="154">
        <v>75381</v>
      </c>
      <c r="E43" s="163">
        <f t="shared" si="3"/>
        <v>474.571896247796</v>
      </c>
    </row>
    <row r="44" ht="25.5" customHeight="1" spans="1:5">
      <c r="A44" s="154" t="s">
        <v>182</v>
      </c>
      <c r="B44" s="165"/>
      <c r="C44" s="154">
        <v>391</v>
      </c>
      <c r="D44" s="154">
        <v>250</v>
      </c>
      <c r="E44" s="163"/>
    </row>
    <row r="45" ht="25.5" customHeight="1" spans="1:5">
      <c r="A45" s="154" t="s">
        <v>228</v>
      </c>
      <c r="B45" s="167">
        <v>94142</v>
      </c>
      <c r="C45" s="154">
        <v>2451</v>
      </c>
      <c r="D45" s="168">
        <v>89145</v>
      </c>
      <c r="E45" s="163">
        <f t="shared" si="3"/>
        <v>3637.08690330477</v>
      </c>
    </row>
    <row r="46" ht="25.5" customHeight="1" spans="1:5">
      <c r="A46" s="151" t="s">
        <v>229</v>
      </c>
      <c r="B46" s="169">
        <v>470</v>
      </c>
      <c r="C46" s="164">
        <v>470</v>
      </c>
      <c r="D46" s="170">
        <v>287</v>
      </c>
      <c r="E46" s="163">
        <f t="shared" si="3"/>
        <v>61.063829787234</v>
      </c>
    </row>
    <row r="47" ht="25.5" customHeight="1" spans="1:5">
      <c r="A47" s="151" t="s">
        <v>230</v>
      </c>
      <c r="B47" s="165"/>
      <c r="C47" s="154"/>
      <c r="D47" s="154"/>
      <c r="E47" s="163"/>
    </row>
    <row r="48" ht="25.5" customHeight="1" spans="1:5">
      <c r="A48" s="151" t="s">
        <v>231</v>
      </c>
      <c r="B48" s="163">
        <f>SUM(B49:B50)</f>
        <v>0</v>
      </c>
      <c r="C48" s="164">
        <f>SUM(C49:C50)</f>
        <v>10052</v>
      </c>
      <c r="D48" s="164">
        <f>SUM(D49:D50)</f>
        <v>2000</v>
      </c>
      <c r="E48" s="163"/>
    </row>
    <row r="49" ht="21" customHeight="1" spans="1:5">
      <c r="A49" s="171" t="s">
        <v>187</v>
      </c>
      <c r="B49" s="165">
        <v>0</v>
      </c>
      <c r="C49" s="154">
        <v>5552</v>
      </c>
      <c r="D49" s="154">
        <v>2000</v>
      </c>
      <c r="E49" s="163"/>
    </row>
    <row r="50" ht="29.25" spans="1:5">
      <c r="A50" s="171" t="s">
        <v>232</v>
      </c>
      <c r="B50" s="165">
        <v>0</v>
      </c>
      <c r="C50" s="154">
        <v>4500</v>
      </c>
      <c r="D50" s="154">
        <v>0</v>
      </c>
      <c r="E50" s="163"/>
    </row>
    <row r="51" ht="25.5" customHeight="1" spans="1:5">
      <c r="A51" s="151" t="s">
        <v>233</v>
      </c>
      <c r="B51" s="163">
        <v>112389</v>
      </c>
      <c r="C51" s="164">
        <v>112389</v>
      </c>
      <c r="D51" s="164">
        <v>81742</v>
      </c>
      <c r="E51" s="163">
        <f>D51/C51*100</f>
        <v>72.7313171217824</v>
      </c>
    </row>
    <row r="52" ht="25.5" customHeight="1" spans="1:5">
      <c r="A52" s="32" t="s">
        <v>90</v>
      </c>
      <c r="B52" s="163">
        <f>SUM(B5,B36,B48,B51)</f>
        <v>731426.08</v>
      </c>
      <c r="C52" s="164">
        <f>SUM(C5,C36,C48,C51)</f>
        <v>689974</v>
      </c>
      <c r="D52" s="163">
        <f>SUM(D5,D36,D48,D51)</f>
        <v>740371.4</v>
      </c>
      <c r="E52" s="163">
        <f>D52/C52*100</f>
        <v>107.30424624696</v>
      </c>
    </row>
  </sheetData>
  <mergeCells count="1">
    <mergeCell ref="A2:E2"/>
  </mergeCells>
  <printOptions horizontalCentered="1"/>
  <pageMargins left="0.708333333333333" right="0.747916666666667" top="0.590277777777778" bottom="0.590277777777778" header="0.786805555555556" footer="0.511805555555556"/>
  <pageSetup paperSize="9" scale="95" fitToHeight="0" orientation="portrait" blackAndWhite="1" horizontalDpi="600" verticalDpi="600"/>
  <headerFooter alignWithMargins="0">
    <oddFooter>&amp;C &amp;P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C41"/>
  <sheetViews>
    <sheetView view="pageBreakPreview" zoomScaleNormal="100" workbookViewId="0">
      <selection activeCell="D13" sqref="D13"/>
    </sheetView>
  </sheetViews>
  <sheetFormatPr defaultColWidth="9.14285714285714" defaultRowHeight="12.75" outlineLevelCol="2"/>
  <cols>
    <col min="1" max="1" width="63.5714285714286" style="1" customWidth="1"/>
    <col min="2" max="2" width="25.4285714285714" style="1" customWidth="1"/>
    <col min="3" max="3" width="11.7142857142857" style="1"/>
    <col min="4" max="16384" width="9.14285714285714" style="1"/>
  </cols>
  <sheetData>
    <row r="1" s="1" customFormat="1" ht="25" customHeight="1" spans="1:2">
      <c r="A1" s="2" t="s">
        <v>234</v>
      </c>
    </row>
    <row r="2" s="1" customFormat="1" ht="25" customHeight="1" spans="1:2">
      <c r="A2" s="3" t="s">
        <v>235</v>
      </c>
      <c r="B2" s="3"/>
    </row>
    <row r="3" s="1" customFormat="1" ht="25" customHeight="1" spans="1:2">
      <c r="B3" s="18" t="s">
        <v>36</v>
      </c>
    </row>
    <row r="4" s="1" customFormat="1" ht="33" customHeight="1" spans="1:2">
      <c r="A4" s="142" t="s">
        <v>198</v>
      </c>
      <c r="B4" s="143" t="s">
        <v>201</v>
      </c>
    </row>
    <row r="5" s="1" customFormat="1" ht="30" customHeight="1" spans="1:2">
      <c r="A5" s="21" t="s">
        <v>66</v>
      </c>
      <c r="B5" s="145">
        <f>SUM(B6,B12,B31)</f>
        <v>374566.059597</v>
      </c>
    </row>
    <row r="6" s="1" customFormat="1" ht="30" customHeight="1" spans="1:2">
      <c r="A6" s="21" t="s">
        <v>236</v>
      </c>
      <c r="B6" s="65">
        <f>SUM(B7:B11)</f>
        <v>10674</v>
      </c>
    </row>
    <row r="7" s="1" customFormat="1" ht="30" customHeight="1" spans="1:2">
      <c r="A7" s="24" t="s">
        <v>237</v>
      </c>
      <c r="B7" s="146">
        <v>978</v>
      </c>
    </row>
    <row r="8" s="1" customFormat="1" ht="30" customHeight="1" spans="1:2">
      <c r="A8" s="25" t="s">
        <v>238</v>
      </c>
      <c r="B8" s="146">
        <v>3715</v>
      </c>
    </row>
    <row r="9" s="1" customFormat="1" ht="30" customHeight="1" spans="1:2">
      <c r="A9" s="25" t="s">
        <v>239</v>
      </c>
      <c r="B9" s="146">
        <v>184</v>
      </c>
    </row>
    <row r="10" s="1" customFormat="1" ht="30" customHeight="1" spans="1:2">
      <c r="A10" s="25" t="s">
        <v>240</v>
      </c>
      <c r="B10" s="146">
        <v>3641</v>
      </c>
    </row>
    <row r="11" s="1" customFormat="1" ht="30" customHeight="1" spans="1:2">
      <c r="A11" s="25" t="s">
        <v>241</v>
      </c>
      <c r="B11" s="146">
        <v>2156</v>
      </c>
    </row>
    <row r="12" s="1" customFormat="1" ht="30" customHeight="1" spans="1:2">
      <c r="A12" s="21" t="s">
        <v>242</v>
      </c>
      <c r="B12" s="145">
        <f>SUM(B13:B30)</f>
        <v>347933.4056</v>
      </c>
    </row>
    <row r="13" s="1" customFormat="1" ht="30" customHeight="1" spans="1:2">
      <c r="A13" s="24" t="s">
        <v>243</v>
      </c>
      <c r="B13" s="26">
        <v>108678</v>
      </c>
    </row>
    <row r="14" s="1" customFormat="1" ht="30" customHeight="1" spans="1:2">
      <c r="A14" s="24" t="s">
        <v>244</v>
      </c>
      <c r="B14" s="26">
        <v>59085</v>
      </c>
    </row>
    <row r="15" s="1" customFormat="1" ht="30" customHeight="1" spans="1:2">
      <c r="A15" s="24" t="s">
        <v>245</v>
      </c>
      <c r="B15" s="144">
        <v>10525.6813</v>
      </c>
    </row>
    <row r="16" s="1" customFormat="1" ht="30" customHeight="1" spans="1:2">
      <c r="A16" s="24" t="s">
        <v>246</v>
      </c>
      <c r="B16" s="144">
        <v>2243</v>
      </c>
    </row>
    <row r="17" s="1" customFormat="1" ht="30" customHeight="1" spans="1:3">
      <c r="A17" s="24" t="s">
        <v>247</v>
      </c>
      <c r="B17" s="144">
        <v>541</v>
      </c>
    </row>
    <row r="18" s="1" customFormat="1" ht="30" customHeight="1" spans="1:3">
      <c r="A18" s="24" t="s">
        <v>248</v>
      </c>
      <c r="B18" s="144">
        <v>16809.3</v>
      </c>
    </row>
    <row r="19" s="1" customFormat="1" ht="30" customHeight="1" spans="1:3">
      <c r="A19" s="24" t="s">
        <v>249</v>
      </c>
      <c r="B19" s="144">
        <v>2000</v>
      </c>
    </row>
    <row r="20" s="1" customFormat="1" ht="30" customHeight="1" spans="1:3">
      <c r="A20" s="24" t="s">
        <v>250</v>
      </c>
      <c r="B20" s="144">
        <v>395</v>
      </c>
    </row>
    <row r="21" s="1" customFormat="1" ht="30" customHeight="1" spans="1:3">
      <c r="A21" s="24" t="s">
        <v>251</v>
      </c>
      <c r="B21" s="144">
        <v>502</v>
      </c>
    </row>
    <row r="22" s="1" customFormat="1" ht="30" customHeight="1" spans="1:3">
      <c r="A22" s="24" t="s">
        <v>252</v>
      </c>
      <c r="B22" s="144">
        <v>1241</v>
      </c>
    </row>
    <row r="23" s="1" customFormat="1" ht="30" customHeight="1" spans="1:3">
      <c r="A23" s="24" t="s">
        <v>253</v>
      </c>
      <c r="B23" s="144">
        <v>27005.7309</v>
      </c>
    </row>
    <row r="24" s="1" customFormat="1" ht="30" customHeight="1" spans="1:3">
      <c r="A24" s="24" t="s">
        <v>254</v>
      </c>
      <c r="B24" s="144">
        <v>304.735</v>
      </c>
    </row>
    <row r="25" s="1" customFormat="1" ht="30" customHeight="1" spans="1:3">
      <c r="A25" s="24" t="s">
        <v>255</v>
      </c>
      <c r="B25" s="144">
        <v>35556.7728</v>
      </c>
    </row>
    <row r="26" s="1" customFormat="1" ht="30" customHeight="1" spans="1:3">
      <c r="A26" s="24" t="s">
        <v>256</v>
      </c>
      <c r="B26" s="144">
        <v>74766.83</v>
      </c>
    </row>
    <row r="27" s="1" customFormat="1" ht="30" customHeight="1" spans="1:3">
      <c r="A27" s="24" t="s">
        <v>257</v>
      </c>
      <c r="B27" s="144">
        <v>7205.07</v>
      </c>
    </row>
    <row r="28" s="1" customFormat="1" ht="30" customHeight="1" spans="1:3">
      <c r="A28" s="24" t="s">
        <v>258</v>
      </c>
      <c r="B28" s="144">
        <v>10.98</v>
      </c>
      <c r="C28" s="2"/>
    </row>
    <row r="29" s="1" customFormat="1" ht="30" customHeight="1" spans="1:3">
      <c r="A29" s="24" t="s">
        <v>259</v>
      </c>
      <c r="B29" s="144">
        <v>232.3056</v>
      </c>
    </row>
    <row r="30" s="1" customFormat="1" ht="30" customHeight="1" spans="1:3">
      <c r="A30" s="24" t="s">
        <v>260</v>
      </c>
      <c r="B30" s="144">
        <v>831</v>
      </c>
    </row>
    <row r="31" s="1" customFormat="1" ht="30" customHeight="1" spans="1:3">
      <c r="A31" s="21" t="s">
        <v>261</v>
      </c>
      <c r="B31" s="145">
        <f>SUM(B32:B41)</f>
        <v>15958.653997</v>
      </c>
    </row>
    <row r="32" s="1" customFormat="1" ht="30" customHeight="1" spans="1:3">
      <c r="A32" s="24" t="s">
        <v>262</v>
      </c>
      <c r="B32" s="144">
        <v>780.1659</v>
      </c>
    </row>
    <row r="33" s="1" customFormat="1" ht="30" customHeight="1" spans="1:2">
      <c r="A33" s="24" t="s">
        <v>263</v>
      </c>
      <c r="B33" s="144">
        <v>762.21</v>
      </c>
    </row>
    <row r="34" s="1" customFormat="1" ht="30" customHeight="1" spans="1:2">
      <c r="A34" s="24" t="s">
        <v>264</v>
      </c>
      <c r="B34" s="144">
        <v>16</v>
      </c>
    </row>
    <row r="35" s="1" customFormat="1" ht="30" customHeight="1" spans="1:2">
      <c r="A35" s="24" t="s">
        <v>265</v>
      </c>
      <c r="B35" s="144">
        <v>13</v>
      </c>
    </row>
    <row r="36" s="1" customFormat="1" ht="30" customHeight="1" spans="1:2">
      <c r="A36" s="24" t="s">
        <v>266</v>
      </c>
      <c r="B36" s="144">
        <v>35.4</v>
      </c>
    </row>
    <row r="37" s="1" customFormat="1" ht="30" customHeight="1" spans="1:2">
      <c r="A37" s="24" t="s">
        <v>267</v>
      </c>
      <c r="B37" s="144">
        <v>543.62</v>
      </c>
    </row>
    <row r="38" s="1" customFormat="1" ht="30" customHeight="1" spans="1:2">
      <c r="A38" s="24" t="s">
        <v>268</v>
      </c>
      <c r="B38" s="144">
        <v>799.96</v>
      </c>
    </row>
    <row r="39" s="1" customFormat="1" ht="30" customHeight="1" spans="1:2">
      <c r="A39" s="24" t="s">
        <v>269</v>
      </c>
      <c r="B39" s="144">
        <v>11527.495</v>
      </c>
    </row>
    <row r="40" s="1" customFormat="1" ht="30" customHeight="1" spans="1:2">
      <c r="A40" s="24" t="s">
        <v>270</v>
      </c>
      <c r="B40" s="144">
        <v>1388.123097</v>
      </c>
    </row>
    <row r="41" s="1" customFormat="1" ht="30" customHeight="1" spans="1:2">
      <c r="A41" s="24" t="s">
        <v>271</v>
      </c>
      <c r="B41" s="144">
        <v>92.68</v>
      </c>
    </row>
  </sheetData>
  <mergeCells count="1">
    <mergeCell ref="A2:B2"/>
  </mergeCells>
  <printOptions horizontalCentered="1"/>
  <pageMargins left="0.904861111111111" right="0.826388888888889" top="1.18055555555556" bottom="0.984027777777778" header="0.786805555555556" footer="0.511805555555556"/>
  <pageSetup paperSize="9" scale="95" fitToHeight="0" orientation="portrait" blackAndWhite="1" horizontalDpi="600" verticalDpi="600"/>
  <headerFooter alignWithMargins="0">
    <oddFooter>&amp;C &amp;P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J37"/>
  <sheetViews>
    <sheetView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2.75"/>
  <cols>
    <col min="1" max="1" width="54" style="1" customWidth="1"/>
    <col min="2" max="2" width="20.7142857142857" style="1" customWidth="1"/>
    <col min="3" max="3" width="20.7142857142857" style="113" customWidth="1"/>
    <col min="4" max="9" width="9" style="1"/>
    <col min="10" max="10" width="14" style="147"/>
    <col min="11" max="16384" width="9" style="1"/>
  </cols>
  <sheetData>
    <row r="1" ht="25" customHeight="1" spans="1:10">
      <c r="A1" s="2" t="s">
        <v>272</v>
      </c>
    </row>
    <row r="2" ht="25" customHeight="1" spans="1:10">
      <c r="A2" s="54" t="s">
        <v>273</v>
      </c>
      <c r="B2" s="54"/>
      <c r="C2" s="54"/>
    </row>
    <row r="3" ht="25" customHeight="1" spans="1:10">
      <c r="A3" s="54" t="s">
        <v>274</v>
      </c>
      <c r="B3" s="54"/>
      <c r="C3" s="54"/>
    </row>
    <row r="4" ht="25" customHeight="1" spans="1:10">
      <c r="C4" s="148" t="s">
        <v>36</v>
      </c>
    </row>
    <row r="5" ht="25.9" customHeight="1" spans="1:10">
      <c r="A5" s="142" t="s">
        <v>198</v>
      </c>
      <c r="B5" s="143" t="s">
        <v>275</v>
      </c>
      <c r="C5" s="117" t="s">
        <v>201</v>
      </c>
      <c r="D5" s="149"/>
      <c r="E5" s="149"/>
      <c r="F5" s="2"/>
      <c r="G5" s="2"/>
      <c r="H5" s="2"/>
      <c r="I5" s="2"/>
      <c r="J5" s="150"/>
    </row>
    <row r="6" ht="28.15" customHeight="1" spans="1:10">
      <c r="A6" s="151" t="s">
        <v>276</v>
      </c>
      <c r="B6" s="152">
        <v>61837</v>
      </c>
      <c r="C6" s="153">
        <v>66146</v>
      </c>
    </row>
    <row r="7" ht="28.15" customHeight="1" spans="1:10">
      <c r="A7" s="151" t="s">
        <v>277</v>
      </c>
      <c r="B7" s="152">
        <v>614</v>
      </c>
      <c r="C7" s="152">
        <v>486</v>
      </c>
    </row>
    <row r="8" ht="28.15" customHeight="1" spans="1:10">
      <c r="A8" s="151" t="s">
        <v>278</v>
      </c>
      <c r="B8" s="152">
        <v>30448</v>
      </c>
      <c r="C8" s="152">
        <v>25720</v>
      </c>
    </row>
    <row r="9" ht="28.15" customHeight="1" spans="1:10">
      <c r="A9" s="151" t="s">
        <v>279</v>
      </c>
      <c r="B9" s="152">
        <v>161884</v>
      </c>
      <c r="C9" s="154">
        <v>170308</v>
      </c>
    </row>
    <row r="10" ht="25.9" customHeight="1" spans="1:10">
      <c r="A10" s="151" t="s">
        <v>280</v>
      </c>
      <c r="B10" s="152">
        <v>479</v>
      </c>
      <c r="C10" s="152">
        <v>424</v>
      </c>
    </row>
    <row r="11" ht="25.9" customHeight="1" spans="1:10">
      <c r="A11" s="151" t="s">
        <v>281</v>
      </c>
      <c r="B11" s="152">
        <v>5835</v>
      </c>
      <c r="C11" s="152">
        <v>4986</v>
      </c>
    </row>
    <row r="12" ht="25.9" customHeight="1" spans="1:10">
      <c r="A12" s="151" t="s">
        <v>282</v>
      </c>
      <c r="B12" s="152">
        <v>141262</v>
      </c>
      <c r="C12" s="153">
        <v>145722</v>
      </c>
    </row>
    <row r="13" ht="25.9" customHeight="1" spans="1:10">
      <c r="A13" s="21" t="s">
        <v>283</v>
      </c>
      <c r="B13" s="155">
        <v>90872</v>
      </c>
      <c r="C13" s="156">
        <v>114568</v>
      </c>
    </row>
    <row r="14" ht="25.9" customHeight="1" spans="1:10">
      <c r="A14" s="21" t="s">
        <v>284</v>
      </c>
      <c r="B14" s="155">
        <v>17107</v>
      </c>
      <c r="C14" s="155">
        <v>12226</v>
      </c>
    </row>
    <row r="15" ht="25.9" customHeight="1" spans="1:10">
      <c r="A15" s="21" t="s">
        <v>285</v>
      </c>
      <c r="B15" s="155">
        <v>10647</v>
      </c>
      <c r="C15" s="155">
        <v>9037</v>
      </c>
    </row>
    <row r="16" ht="25.9" customHeight="1" spans="1:10">
      <c r="A16" s="21" t="s">
        <v>286</v>
      </c>
      <c r="B16" s="155">
        <v>88116</v>
      </c>
      <c r="C16" s="155">
        <v>51349</v>
      </c>
    </row>
    <row r="17" ht="25.9" customHeight="1" spans="1:3">
      <c r="A17" s="21" t="s">
        <v>287</v>
      </c>
      <c r="B17" s="155">
        <v>9810</v>
      </c>
      <c r="C17" s="156">
        <v>10223</v>
      </c>
    </row>
    <row r="18" ht="25.9" customHeight="1" spans="1:3">
      <c r="A18" s="21" t="s">
        <v>288</v>
      </c>
      <c r="B18" s="155">
        <v>753</v>
      </c>
      <c r="C18" s="156">
        <v>1293</v>
      </c>
    </row>
    <row r="19" ht="25.9" customHeight="1" spans="1:3">
      <c r="A19" s="21" t="s">
        <v>289</v>
      </c>
      <c r="B19" s="155">
        <v>333</v>
      </c>
      <c r="C19" s="156">
        <v>1148</v>
      </c>
    </row>
    <row r="20" ht="25.9" customHeight="1" spans="1:3">
      <c r="A20" s="21" t="s">
        <v>290</v>
      </c>
      <c r="B20" s="155"/>
      <c r="C20" s="25"/>
    </row>
    <row r="21" ht="25.9" customHeight="1" spans="1:3">
      <c r="A21" s="21" t="s">
        <v>291</v>
      </c>
      <c r="B21" s="155">
        <v>2723</v>
      </c>
      <c r="C21" s="156">
        <v>3853</v>
      </c>
    </row>
    <row r="22" ht="25.9" customHeight="1" spans="1:3">
      <c r="A22" s="21" t="s">
        <v>292</v>
      </c>
      <c r="B22" s="155">
        <v>19067</v>
      </c>
      <c r="C22" s="156">
        <v>18925</v>
      </c>
    </row>
    <row r="23" ht="25.9" customHeight="1" spans="1:3">
      <c r="A23" s="21" t="s">
        <v>293</v>
      </c>
      <c r="B23" s="155">
        <v>1759</v>
      </c>
      <c r="C23" s="156">
        <v>2179</v>
      </c>
    </row>
    <row r="24" ht="25.9" customHeight="1" spans="1:3">
      <c r="A24" s="21" t="s">
        <v>294</v>
      </c>
      <c r="B24" s="155">
        <v>3702</v>
      </c>
      <c r="C24" s="156">
        <v>4328</v>
      </c>
    </row>
    <row r="25" ht="25.9" customHeight="1" spans="1:3">
      <c r="A25" s="21" t="s">
        <v>295</v>
      </c>
      <c r="B25" s="155">
        <v>7000</v>
      </c>
      <c r="C25" s="156">
        <v>7000</v>
      </c>
    </row>
    <row r="26" ht="25.9" customHeight="1" spans="1:3">
      <c r="A26" s="21" t="s">
        <v>296</v>
      </c>
      <c r="B26" s="155">
        <v>40058</v>
      </c>
      <c r="C26" s="156">
        <v>31620</v>
      </c>
    </row>
    <row r="27" ht="25.9" customHeight="1" spans="1:3">
      <c r="A27" s="21" t="s">
        <v>297</v>
      </c>
      <c r="B27" s="155">
        <v>34040</v>
      </c>
      <c r="C27" s="25">
        <v>55993</v>
      </c>
    </row>
    <row r="28" ht="25.9" customHeight="1" spans="1:3">
      <c r="A28" s="21" t="s">
        <v>298</v>
      </c>
      <c r="B28" s="155"/>
      <c r="C28" s="25"/>
    </row>
    <row r="29" ht="25.9" customHeight="1" spans="1:3">
      <c r="A29" s="21" t="s">
        <v>299</v>
      </c>
      <c r="B29" s="155"/>
      <c r="C29" s="24"/>
    </row>
    <row r="30" ht="25.9" customHeight="1" spans="1:3">
      <c r="A30" s="21" t="s">
        <v>300</v>
      </c>
      <c r="B30" s="155"/>
      <c r="C30" s="25"/>
    </row>
    <row r="31" ht="25.9" customHeight="1" spans="1:3">
      <c r="A31" s="21" t="s">
        <v>301</v>
      </c>
      <c r="B31" s="155">
        <v>173</v>
      </c>
      <c r="C31" s="25"/>
    </row>
    <row r="32" ht="25.9" customHeight="1" spans="1:3">
      <c r="A32" s="21" t="s">
        <v>302</v>
      </c>
      <c r="B32" s="155">
        <v>2899</v>
      </c>
      <c r="C32" s="156">
        <v>2829</v>
      </c>
    </row>
    <row r="33" ht="25.9" customHeight="1" spans="1:3">
      <c r="A33" s="21" t="s">
        <v>303</v>
      </c>
      <c r="B33" s="155">
        <v>8</v>
      </c>
      <c r="C33" s="156">
        <v>8</v>
      </c>
    </row>
    <row r="34" ht="25.9" customHeight="1" spans="1:3">
      <c r="A34" s="22"/>
      <c r="B34" s="25"/>
      <c r="C34" s="156"/>
    </row>
    <row r="35" ht="28.15" customHeight="1" spans="1:3">
      <c r="A35" s="34" t="s">
        <v>91</v>
      </c>
      <c r="B35" s="56">
        <f>SUM(B6:B34)</f>
        <v>731426</v>
      </c>
      <c r="C35" s="56">
        <f>SUM(C6:C34)</f>
        <v>740371</v>
      </c>
    </row>
    <row r="36" ht="25" customHeight="1" spans="1:3">
      <c r="A36" s="157"/>
      <c r="B36" s="158"/>
      <c r="C36" s="158"/>
    </row>
    <row r="37" ht="24" customHeight="1" spans="1:3">
      <c r="C37" s="1"/>
    </row>
  </sheetData>
  <mergeCells count="2">
    <mergeCell ref="A2:C2"/>
    <mergeCell ref="A3:C3"/>
  </mergeCells>
  <printOptions horizontalCentered="1"/>
  <pageMargins left="0.904861111111111" right="0.826388888888889" top="1.18055555555556" bottom="0.984027777777778" header="0.786805555555556" footer="0.511805555555556"/>
  <pageSetup paperSize="9" scale="89" fitToHeight="0" orientation="portrait" blackAndWhite="1" horizontalDpi="600" verticalDpi="600"/>
  <headerFooter alignWithMargins="0">
    <oddFooter>&amp;C &amp;P </oddFooter>
  </headerFooter>
  <rowBreaks count="1" manualBreakCount="1">
    <brk id="3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B38"/>
  <sheetViews>
    <sheetView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D13" sqref="D13"/>
    </sheetView>
  </sheetViews>
  <sheetFormatPr defaultColWidth="9.14285714285714" defaultRowHeight="12.75" outlineLevelCol="1"/>
  <cols>
    <col min="1" max="1" width="66.1428571428571" style="1" customWidth="1"/>
    <col min="2" max="2" width="21.7142857142857" style="1" customWidth="1"/>
    <col min="3" max="16384" width="9.14285714285714" style="1"/>
  </cols>
  <sheetData>
    <row r="1" ht="25" customHeight="1" spans="1:2">
      <c r="A1" s="2" t="s">
        <v>304</v>
      </c>
    </row>
    <row r="2" ht="48" customHeight="1" spans="1:2">
      <c r="A2" s="54" t="s">
        <v>305</v>
      </c>
      <c r="B2" s="54"/>
    </row>
    <row r="3" ht="25" customHeight="1" spans="1:2">
      <c r="B3" s="18" t="s">
        <v>36</v>
      </c>
    </row>
    <row r="4" ht="25" customHeight="1" spans="1:2">
      <c r="A4" s="142" t="s">
        <v>198</v>
      </c>
      <c r="B4" s="143" t="s">
        <v>201</v>
      </c>
    </row>
    <row r="5" ht="25" customHeight="1" spans="1:2">
      <c r="A5" s="21" t="s">
        <v>306</v>
      </c>
      <c r="B5" s="23">
        <f>B6+B14+B34</f>
        <v>677378</v>
      </c>
    </row>
    <row r="6" ht="25" customHeight="1" spans="1:2">
      <c r="A6" s="21" t="s">
        <v>307</v>
      </c>
      <c r="B6" s="22">
        <f>SUM(B7:B13)</f>
        <v>253011</v>
      </c>
    </row>
    <row r="7" ht="25" customHeight="1" spans="1:2">
      <c r="A7" s="24" t="s">
        <v>308</v>
      </c>
      <c r="B7" s="25">
        <v>55164</v>
      </c>
    </row>
    <row r="8" ht="25" customHeight="1" spans="1:2">
      <c r="A8" s="24" t="s">
        <v>309</v>
      </c>
      <c r="B8" s="25">
        <v>3606</v>
      </c>
    </row>
    <row r="9" ht="25" customHeight="1" spans="1:2">
      <c r="A9" s="24" t="s">
        <v>310</v>
      </c>
      <c r="B9" s="25">
        <v>17</v>
      </c>
    </row>
    <row r="10" ht="25" customHeight="1" spans="1:2">
      <c r="A10" s="24" t="s">
        <v>311</v>
      </c>
      <c r="B10" s="25">
        <v>176050</v>
      </c>
    </row>
    <row r="11" ht="25" customHeight="1" spans="1:2">
      <c r="A11" s="24" t="s">
        <v>312</v>
      </c>
      <c r="B11" s="25">
        <v>30</v>
      </c>
    </row>
    <row r="12" ht="25" customHeight="1" spans="1:2">
      <c r="A12" s="24" t="s">
        <v>313</v>
      </c>
      <c r="B12" s="25">
        <v>18114</v>
      </c>
    </row>
    <row r="13" ht="25" customHeight="1" spans="1:2">
      <c r="A13" s="24" t="s">
        <v>314</v>
      </c>
      <c r="B13" s="144">
        <v>30</v>
      </c>
    </row>
    <row r="14" ht="25" customHeight="1" spans="1:2">
      <c r="A14" s="21" t="s">
        <v>315</v>
      </c>
      <c r="B14" s="145">
        <f>SUM(B15:B26)</f>
        <v>424367</v>
      </c>
    </row>
    <row r="15" ht="25" customHeight="1" spans="1:2">
      <c r="A15" s="24" t="s">
        <v>308</v>
      </c>
      <c r="B15" s="144">
        <v>26739</v>
      </c>
    </row>
    <row r="16" ht="25" customHeight="1" spans="1:2">
      <c r="A16" s="24" t="s">
        <v>309</v>
      </c>
      <c r="B16" s="144">
        <v>82442</v>
      </c>
    </row>
    <row r="17" ht="25" customHeight="1" spans="1:2">
      <c r="A17" s="24" t="s">
        <v>310</v>
      </c>
      <c r="B17" s="144">
        <v>46835</v>
      </c>
    </row>
    <row r="18" ht="25" customHeight="1" spans="1:2">
      <c r="A18" s="24" t="s">
        <v>316</v>
      </c>
      <c r="B18" s="144">
        <v>502</v>
      </c>
    </row>
    <row r="19" ht="25" customHeight="1" spans="1:2">
      <c r="A19" s="24" t="s">
        <v>311</v>
      </c>
      <c r="B19" s="144">
        <v>60132</v>
      </c>
    </row>
    <row r="20" ht="25" customHeight="1" spans="1:2">
      <c r="A20" s="24" t="s">
        <v>317</v>
      </c>
      <c r="B20" s="144">
        <v>15327</v>
      </c>
    </row>
    <row r="21" ht="25" customHeight="1" spans="1:2">
      <c r="A21" s="24" t="s">
        <v>318</v>
      </c>
      <c r="B21" s="144">
        <v>4406</v>
      </c>
    </row>
    <row r="22" ht="25" customHeight="1" spans="1:2">
      <c r="A22" s="24" t="s">
        <v>319</v>
      </c>
      <c r="B22" s="144"/>
    </row>
    <row r="23" ht="25" customHeight="1" spans="1:2">
      <c r="A23" s="24" t="s">
        <v>320</v>
      </c>
      <c r="B23" s="144">
        <v>74383</v>
      </c>
    </row>
    <row r="24" ht="25" customHeight="1" spans="1:2">
      <c r="A24" s="24" t="s">
        <v>321</v>
      </c>
      <c r="B24" s="144">
        <v>102104</v>
      </c>
    </row>
    <row r="25" ht="25" customHeight="1" spans="1:2">
      <c r="A25" s="24" t="s">
        <v>322</v>
      </c>
      <c r="B25" s="144">
        <v>2837</v>
      </c>
    </row>
    <row r="26" ht="25" customHeight="1" spans="1:2">
      <c r="A26" s="24" t="s">
        <v>323</v>
      </c>
      <c r="B26" s="144">
        <v>8660</v>
      </c>
    </row>
    <row r="27" ht="25" customHeight="1" spans="1:2">
      <c r="A27" s="21" t="s">
        <v>324</v>
      </c>
      <c r="B27" s="65"/>
    </row>
    <row r="28" ht="25" customHeight="1" spans="1:2">
      <c r="A28" s="21" t="s">
        <v>325</v>
      </c>
      <c r="B28" s="65"/>
    </row>
    <row r="29" ht="25" customHeight="1" spans="1:2">
      <c r="A29" s="24" t="s">
        <v>326</v>
      </c>
      <c r="B29" s="146"/>
    </row>
    <row r="30" ht="25" customHeight="1" spans="1:2">
      <c r="A30" s="24" t="s">
        <v>327</v>
      </c>
      <c r="B30" s="25"/>
    </row>
    <row r="31" ht="25" customHeight="1" spans="1:2">
      <c r="A31" s="24" t="s">
        <v>328</v>
      </c>
      <c r="B31" s="25"/>
    </row>
    <row r="32" ht="25" customHeight="1" spans="1:2">
      <c r="A32" s="24" t="s">
        <v>329</v>
      </c>
      <c r="B32" s="25"/>
    </row>
    <row r="33" ht="25" customHeight="1" spans="1:2">
      <c r="A33" s="21" t="s">
        <v>181</v>
      </c>
      <c r="B33" s="22">
        <v>7000</v>
      </c>
    </row>
    <row r="34" ht="25" customHeight="1" spans="1:2">
      <c r="A34" s="21"/>
      <c r="B34" s="65"/>
    </row>
    <row r="35" ht="25" customHeight="1" spans="1:2">
      <c r="A35" s="21" t="s">
        <v>330</v>
      </c>
      <c r="B35" s="65">
        <v>55993</v>
      </c>
    </row>
    <row r="36" ht="25" customHeight="1" spans="1:2">
      <c r="A36" s="25"/>
      <c r="B36" s="146"/>
    </row>
    <row r="37" ht="25" customHeight="1" spans="1:2">
      <c r="A37" s="21" t="s">
        <v>331</v>
      </c>
      <c r="B37" s="25"/>
    </row>
    <row r="38" ht="25" customHeight="1" spans="1:2">
      <c r="A38" s="34" t="s">
        <v>91</v>
      </c>
      <c r="B38" s="23">
        <f>B5+B27+B28+B33++B35+B37</f>
        <v>740371</v>
      </c>
    </row>
  </sheetData>
  <mergeCells count="1">
    <mergeCell ref="A2:B2"/>
  </mergeCells>
  <printOptions horizontalCentered="1"/>
  <pageMargins left="0.904861111111111" right="0.826388888888889" top="1.18055555555556" bottom="0.984027777777778" header="0.786805555555556" footer="0.511805555555556"/>
  <pageSetup paperSize="9" scale="96" fitToHeight="0" orientation="portrait" blackAndWhite="1" horizontalDpi="600" verticalDpi="600"/>
  <headerFooter alignWithMargins="0">
    <oddFooter>&amp;C &amp;P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7030A0"/>
    <pageSetUpPr fitToPage="1"/>
  </sheetPr>
  <dimension ref="A1:F1270"/>
  <sheetViews>
    <sheetView view="pageBreakPreview" zoomScale="85" zoomScaleNormal="100" workbookViewId="0">
      <pane ySplit="5" topLeftCell="A224" activePane="bottomLeft" state="frozen"/>
      <selection/>
      <selection pane="bottomLeft" activeCell="D230" sqref="D230"/>
    </sheetView>
  </sheetViews>
  <sheetFormatPr defaultColWidth="9" defaultRowHeight="12.75" outlineLevelCol="5"/>
  <cols>
    <col min="1" max="1" width="9.57142857142857" style="1"/>
    <col min="2" max="2" width="47" style="1" customWidth="1"/>
    <col min="3" max="3" width="17.2857142857143" style="113" hidden="1" customWidth="1"/>
    <col min="4" max="4" width="16.7142857142857" style="1" customWidth="1"/>
    <col min="5" max="5" width="15.9619047619048" style="1" customWidth="1"/>
    <col min="6" max="6" width="11.7142857142857" style="114"/>
    <col min="7" max="16384" width="9" style="1"/>
  </cols>
  <sheetData>
    <row r="1" s="1" customFormat="1" ht="25" customHeight="1" spans="1:6">
      <c r="A1" s="2" t="s">
        <v>332</v>
      </c>
      <c r="B1" s="2"/>
      <c r="C1" s="113"/>
      <c r="D1" s="1"/>
      <c r="E1" s="1"/>
      <c r="F1" s="114"/>
    </row>
    <row r="2" s="1" customFormat="1" ht="25" customHeight="1" spans="1:6">
      <c r="B2" s="37" t="s">
        <v>333</v>
      </c>
      <c r="C2" s="37"/>
      <c r="D2" s="37"/>
      <c r="F2" s="114"/>
    </row>
    <row r="3" s="1" customFormat="1" ht="25" customHeight="1" spans="1:6">
      <c r="B3" s="37" t="s">
        <v>334</v>
      </c>
      <c r="C3" s="37"/>
      <c r="D3" s="37"/>
      <c r="F3" s="114"/>
    </row>
    <row r="4" s="1" customFormat="1" ht="25" customHeight="1" spans="1:6">
      <c r="C4" s="113"/>
      <c r="D4" s="115" t="s">
        <v>36</v>
      </c>
      <c r="F4" s="114"/>
    </row>
    <row r="5" s="1" customFormat="1" ht="28.15" customHeight="1" spans="1:6">
      <c r="A5" s="6"/>
      <c r="B5" s="116" t="s">
        <v>64</v>
      </c>
      <c r="C5" s="117" t="s">
        <v>335</v>
      </c>
      <c r="D5" s="118" t="s">
        <v>336</v>
      </c>
      <c r="E5" s="118" t="s">
        <v>201</v>
      </c>
      <c r="F5" s="114"/>
    </row>
    <row r="6" s="1" customFormat="1" ht="27" customHeight="1" spans="1:6">
      <c r="A6" s="119">
        <v>201</v>
      </c>
      <c r="B6" s="120" t="s">
        <v>262</v>
      </c>
      <c r="C6" s="121">
        <f>C7+C19+C28+C39+C50+C61+C72+C80+C89+C102+C111+C122+C134+C141+C149+C155+C162+C169+C176+C183+C191+C199+C205+C211+C218+C242+C238</f>
        <v>63706</v>
      </c>
      <c r="D6" s="121">
        <f>D7+D19+D28+D39+D50+D61+D72+D80+D89+D102+D111+D122+D134+D141+D149+D155+D162+D169+D176+D183+D191+D199+D205+D211+D218+D242+D238+D233</f>
        <v>61837</v>
      </c>
      <c r="E6" s="121">
        <f>E7+E19+E28+E39+E50+E61+E72+E80+E89+E102+E111+E122+E134+E141+E149+E155+E162+E169+E176+E183+E191+E199+E205+E211+E218+E242+E238+E233</f>
        <v>66146</v>
      </c>
      <c r="F6" s="114" t="s">
        <v>337</v>
      </c>
    </row>
    <row r="7" s="1" customFormat="1" ht="27" customHeight="1" spans="1:6">
      <c r="A7" s="122">
        <v>20101</v>
      </c>
      <c r="B7" s="123" t="s">
        <v>338</v>
      </c>
      <c r="C7" s="124">
        <f>SUM(C8:C18)</f>
        <v>1652</v>
      </c>
      <c r="D7" s="124">
        <f>SUM(D8:D18)</f>
        <v>1716</v>
      </c>
      <c r="E7" s="124">
        <f>SUM(E8:E18)</f>
        <v>2345</v>
      </c>
      <c r="F7" s="114" t="s">
        <v>337</v>
      </c>
    </row>
    <row r="8" s="1" customFormat="1" ht="27" customHeight="1" spans="1:6">
      <c r="A8" s="125">
        <v>2010101</v>
      </c>
      <c r="B8" s="126" t="s">
        <v>339</v>
      </c>
      <c r="C8" s="127">
        <v>424</v>
      </c>
      <c r="D8" s="127">
        <v>482</v>
      </c>
      <c r="E8" s="127">
        <v>387</v>
      </c>
      <c r="F8" s="114" t="s">
        <v>337</v>
      </c>
    </row>
    <row r="9" s="1" customFormat="1" ht="27" customHeight="1" spans="1:6">
      <c r="A9" s="125">
        <v>2010102</v>
      </c>
      <c r="B9" s="126" t="s">
        <v>340</v>
      </c>
      <c r="C9" s="127">
        <v>0</v>
      </c>
      <c r="D9" s="127"/>
      <c r="E9" s="127">
        <v>11</v>
      </c>
      <c r="F9" s="114" t="s">
        <v>337</v>
      </c>
    </row>
    <row r="10" s="1" customFormat="1" ht="27" customHeight="1" spans="1:6">
      <c r="A10" s="125">
        <v>2010103</v>
      </c>
      <c r="B10" s="126" t="s">
        <v>341</v>
      </c>
      <c r="C10" s="127">
        <v>0</v>
      </c>
      <c r="D10" s="127"/>
      <c r="E10" s="127">
        <v>1</v>
      </c>
      <c r="F10" s="114" t="s">
        <v>337</v>
      </c>
    </row>
    <row r="11" s="1" customFormat="1" ht="27" customHeight="1" spans="1:6">
      <c r="A11" s="125">
        <v>2010104</v>
      </c>
      <c r="B11" s="126" t="s">
        <v>342</v>
      </c>
      <c r="C11" s="128">
        <v>123</v>
      </c>
      <c r="D11" s="129">
        <v>120</v>
      </c>
      <c r="E11" s="129">
        <v>370</v>
      </c>
      <c r="F11" s="114" t="s">
        <v>337</v>
      </c>
    </row>
    <row r="12" s="1" customFormat="1" ht="27" hidden="1" customHeight="1" spans="1:6">
      <c r="A12" s="125">
        <v>2010105</v>
      </c>
      <c r="B12" s="126" t="s">
        <v>343</v>
      </c>
      <c r="C12" s="127">
        <v>0</v>
      </c>
      <c r="D12" s="127"/>
      <c r="E12" s="127"/>
      <c r="F12" s="1">
        <f>D12+E12</f>
        <v>0</v>
      </c>
    </row>
    <row r="13" s="1" customFormat="1" ht="27" customHeight="1" spans="1:6">
      <c r="A13" s="125">
        <v>2010106</v>
      </c>
      <c r="B13" s="126" t="s">
        <v>344</v>
      </c>
      <c r="C13" s="127">
        <v>88</v>
      </c>
      <c r="D13" s="127">
        <v>22</v>
      </c>
      <c r="E13" s="127">
        <v>12</v>
      </c>
      <c r="F13" s="114" t="s">
        <v>337</v>
      </c>
    </row>
    <row r="14" s="1" customFormat="1" ht="27" customHeight="1" spans="1:6">
      <c r="A14" s="125">
        <v>2010107</v>
      </c>
      <c r="B14" s="126" t="s">
        <v>345</v>
      </c>
      <c r="C14" s="128">
        <v>70</v>
      </c>
      <c r="D14" s="129">
        <v>70</v>
      </c>
      <c r="E14" s="129">
        <v>100</v>
      </c>
      <c r="F14" s="114" t="s">
        <v>337</v>
      </c>
    </row>
    <row r="15" s="1" customFormat="1" ht="27" customHeight="1" spans="1:6">
      <c r="A15" s="125">
        <v>2010108</v>
      </c>
      <c r="B15" s="126" t="s">
        <v>346</v>
      </c>
      <c r="C15" s="127">
        <v>167</v>
      </c>
      <c r="D15" s="127">
        <v>162</v>
      </c>
      <c r="E15" s="127">
        <v>75</v>
      </c>
      <c r="F15" s="114" t="s">
        <v>337</v>
      </c>
    </row>
    <row r="16" s="1" customFormat="1" ht="27" customHeight="1" spans="1:6">
      <c r="A16" s="125">
        <v>2010109</v>
      </c>
      <c r="B16" s="126" t="s">
        <v>347</v>
      </c>
      <c r="C16" s="127">
        <v>0</v>
      </c>
      <c r="D16" s="127">
        <v>8</v>
      </c>
      <c r="E16" s="127">
        <v>8</v>
      </c>
      <c r="F16" s="114" t="s">
        <v>337</v>
      </c>
    </row>
    <row r="17" s="1" customFormat="1" ht="27" customHeight="1" spans="1:6">
      <c r="A17" s="125">
        <v>2010150</v>
      </c>
      <c r="B17" s="126" t="s">
        <v>348</v>
      </c>
      <c r="C17" s="128">
        <v>0</v>
      </c>
      <c r="D17" s="129"/>
      <c r="E17" s="129">
        <v>82</v>
      </c>
      <c r="F17" s="114" t="s">
        <v>337</v>
      </c>
    </row>
    <row r="18" s="1" customFormat="1" ht="27" customHeight="1" spans="1:6">
      <c r="A18" s="125">
        <v>2010199</v>
      </c>
      <c r="B18" s="126" t="s">
        <v>349</v>
      </c>
      <c r="C18" s="127">
        <v>780</v>
      </c>
      <c r="D18" s="127">
        <v>852</v>
      </c>
      <c r="E18" s="127">
        <v>1299</v>
      </c>
      <c r="F18" s="114" t="s">
        <v>337</v>
      </c>
    </row>
    <row r="19" s="1" customFormat="1" ht="27" customHeight="1" spans="1:6">
      <c r="A19" s="122">
        <v>20102</v>
      </c>
      <c r="B19" s="123" t="s">
        <v>350</v>
      </c>
      <c r="C19" s="124">
        <f>SUM(C20:C27)</f>
        <v>569</v>
      </c>
      <c r="D19" s="124">
        <f>SUM(D20:D27)</f>
        <v>512</v>
      </c>
      <c r="E19" s="124">
        <f>SUM(E20:E27)</f>
        <v>537</v>
      </c>
      <c r="F19" s="114" t="s">
        <v>337</v>
      </c>
    </row>
    <row r="20" s="1" customFormat="1" ht="27" customHeight="1" spans="1:6">
      <c r="A20" s="125">
        <v>2010201</v>
      </c>
      <c r="B20" s="126" t="s">
        <v>339</v>
      </c>
      <c r="C20" s="127">
        <v>284</v>
      </c>
      <c r="D20" s="127">
        <v>261</v>
      </c>
      <c r="E20" s="127">
        <v>283</v>
      </c>
      <c r="F20" s="114" t="s">
        <v>337</v>
      </c>
    </row>
    <row r="21" s="1" customFormat="1" ht="27" hidden="1" customHeight="1" spans="1:6">
      <c r="A21" s="125">
        <v>2010202</v>
      </c>
      <c r="B21" s="126" t="s">
        <v>340</v>
      </c>
      <c r="C21" s="127">
        <v>0</v>
      </c>
      <c r="D21" s="127"/>
      <c r="E21" s="127"/>
      <c r="F21" s="1">
        <f>D21+E21</f>
        <v>0</v>
      </c>
    </row>
    <row r="22" s="1" customFormat="1" ht="27" hidden="1" customHeight="1" spans="1:6">
      <c r="A22" s="125">
        <v>2010203</v>
      </c>
      <c r="B22" s="126" t="s">
        <v>341</v>
      </c>
      <c r="C22" s="127">
        <v>0</v>
      </c>
      <c r="D22" s="127"/>
      <c r="E22" s="127"/>
      <c r="F22" s="1">
        <f>D22+E22</f>
        <v>0</v>
      </c>
    </row>
    <row r="23" s="1" customFormat="1" ht="27" customHeight="1" spans="1:6">
      <c r="A23" s="125">
        <v>2010204</v>
      </c>
      <c r="B23" s="126" t="s">
        <v>351</v>
      </c>
      <c r="C23" s="127">
        <v>35</v>
      </c>
      <c r="D23" s="127">
        <v>35</v>
      </c>
      <c r="E23" s="127">
        <v>35</v>
      </c>
      <c r="F23" s="114" t="s">
        <v>337</v>
      </c>
    </row>
    <row r="24" s="1" customFormat="1" ht="27" customHeight="1" spans="1:6">
      <c r="A24" s="125">
        <v>2010205</v>
      </c>
      <c r="B24" s="126" t="s">
        <v>352</v>
      </c>
      <c r="C24" s="127">
        <v>60</v>
      </c>
      <c r="D24" s="127">
        <v>60</v>
      </c>
      <c r="E24" s="127">
        <v>60</v>
      </c>
      <c r="F24" s="114" t="s">
        <v>337</v>
      </c>
    </row>
    <row r="25" s="1" customFormat="1" ht="27" customHeight="1" spans="1:6">
      <c r="A25" s="125">
        <v>2010206</v>
      </c>
      <c r="B25" s="126" t="s">
        <v>353</v>
      </c>
      <c r="C25" s="127">
        <v>62</v>
      </c>
      <c r="D25" s="127">
        <v>98</v>
      </c>
      <c r="E25" s="127">
        <v>102</v>
      </c>
      <c r="F25" s="114" t="s">
        <v>337</v>
      </c>
    </row>
    <row r="26" s="1" customFormat="1" ht="27" hidden="1" customHeight="1" spans="1:6">
      <c r="A26" s="125">
        <v>2010250</v>
      </c>
      <c r="B26" s="126" t="s">
        <v>348</v>
      </c>
      <c r="C26" s="127">
        <v>0</v>
      </c>
      <c r="D26" s="127"/>
      <c r="E26" s="127"/>
      <c r="F26" s="1">
        <f>D26+E26</f>
        <v>0</v>
      </c>
    </row>
    <row r="27" s="1" customFormat="1" ht="27" customHeight="1" spans="1:6">
      <c r="A27" s="125">
        <v>2010299</v>
      </c>
      <c r="B27" s="126" t="s">
        <v>354</v>
      </c>
      <c r="C27" s="127">
        <v>128</v>
      </c>
      <c r="D27" s="127">
        <v>58</v>
      </c>
      <c r="E27" s="127">
        <v>57</v>
      </c>
      <c r="F27" s="114" t="s">
        <v>337</v>
      </c>
    </row>
    <row r="28" s="1" customFormat="1" ht="27" customHeight="1" spans="1:6">
      <c r="A28" s="122">
        <v>20103</v>
      </c>
      <c r="B28" s="123" t="s">
        <v>355</v>
      </c>
      <c r="C28" s="124">
        <f>SUM(C29:C38)</f>
        <v>34831</v>
      </c>
      <c r="D28" s="124">
        <f>SUM(D29:D38)</f>
        <v>32561</v>
      </c>
      <c r="E28" s="124">
        <f>SUM(E29:E38)</f>
        <v>35164</v>
      </c>
      <c r="F28" s="114" t="s">
        <v>337</v>
      </c>
    </row>
    <row r="29" s="1" customFormat="1" ht="27" customHeight="1" spans="1:6">
      <c r="A29" s="125">
        <v>2010301</v>
      </c>
      <c r="B29" s="126" t="s">
        <v>339</v>
      </c>
      <c r="C29" s="130">
        <v>13393</v>
      </c>
      <c r="D29" s="127">
        <v>13036</v>
      </c>
      <c r="E29" s="127">
        <v>14682</v>
      </c>
      <c r="F29" s="114" t="s">
        <v>337</v>
      </c>
    </row>
    <row r="30" s="1" customFormat="1" ht="27" customHeight="1" spans="1:6">
      <c r="A30" s="125">
        <v>2010302</v>
      </c>
      <c r="B30" s="126" t="s">
        <v>340</v>
      </c>
      <c r="C30" s="127">
        <v>1571</v>
      </c>
      <c r="D30" s="127">
        <v>2215</v>
      </c>
      <c r="E30" s="127">
        <v>1712</v>
      </c>
      <c r="F30" s="114" t="s">
        <v>337</v>
      </c>
    </row>
    <row r="31" s="1" customFormat="1" ht="27" hidden="1" customHeight="1" spans="1:6">
      <c r="A31" s="125">
        <v>2010303</v>
      </c>
      <c r="B31" s="126" t="s">
        <v>341</v>
      </c>
      <c r="C31" s="127">
        <v>0</v>
      </c>
      <c r="D31" s="127"/>
      <c r="E31" s="127"/>
      <c r="F31" s="1">
        <f t="shared" ref="F31:F36" si="0">D31+E31</f>
        <v>0</v>
      </c>
    </row>
    <row r="32" s="1" customFormat="1" ht="27" hidden="1" customHeight="1" spans="1:6">
      <c r="A32" s="125">
        <v>2010304</v>
      </c>
      <c r="B32" s="126" t="s">
        <v>356</v>
      </c>
      <c r="C32" s="127">
        <v>0</v>
      </c>
      <c r="D32" s="127"/>
      <c r="E32" s="127"/>
      <c r="F32" s="1">
        <f t="shared" si="0"/>
        <v>0</v>
      </c>
    </row>
    <row r="33" s="1" customFormat="1" ht="27" hidden="1" customHeight="1" spans="1:6">
      <c r="A33" s="125">
        <v>2010305</v>
      </c>
      <c r="B33" s="126" t="s">
        <v>357</v>
      </c>
      <c r="C33" s="127">
        <v>0</v>
      </c>
      <c r="D33" s="127"/>
      <c r="E33" s="127"/>
      <c r="F33" s="1">
        <f t="shared" si="0"/>
        <v>0</v>
      </c>
    </row>
    <row r="34" s="1" customFormat="1" ht="27" hidden="1" customHeight="1" spans="1:6">
      <c r="A34" s="125">
        <v>2010306</v>
      </c>
      <c r="B34" s="126" t="s">
        <v>358</v>
      </c>
      <c r="C34" s="127">
        <v>0</v>
      </c>
      <c r="D34" s="127"/>
      <c r="E34" s="127"/>
      <c r="F34" s="1">
        <f t="shared" si="0"/>
        <v>0</v>
      </c>
    </row>
    <row r="35" s="1" customFormat="1" ht="27" hidden="1" customHeight="1" spans="1:6">
      <c r="A35" s="125">
        <v>2010308</v>
      </c>
      <c r="B35" s="126" t="s">
        <v>359</v>
      </c>
      <c r="C35" s="128">
        <v>0</v>
      </c>
      <c r="D35" s="128"/>
      <c r="E35" s="128"/>
      <c r="F35" s="1">
        <f t="shared" si="0"/>
        <v>0</v>
      </c>
    </row>
    <row r="36" s="1" customFormat="1" ht="27" hidden="1" customHeight="1" spans="1:6">
      <c r="A36" s="125">
        <v>2010309</v>
      </c>
      <c r="B36" s="126" t="s">
        <v>360</v>
      </c>
      <c r="C36" s="127">
        <v>0</v>
      </c>
      <c r="D36" s="127"/>
      <c r="E36" s="127"/>
      <c r="F36" s="1">
        <f t="shared" si="0"/>
        <v>0</v>
      </c>
    </row>
    <row r="37" s="1" customFormat="1" ht="27" customHeight="1" spans="1:6">
      <c r="A37" s="125">
        <v>2010350</v>
      </c>
      <c r="B37" s="126" t="s">
        <v>348</v>
      </c>
      <c r="C37" s="127">
        <v>5899</v>
      </c>
      <c r="D37" s="127">
        <v>5848</v>
      </c>
      <c r="E37" s="127">
        <v>6536</v>
      </c>
      <c r="F37" s="114" t="s">
        <v>337</v>
      </c>
    </row>
    <row r="38" s="1" customFormat="1" ht="27" customHeight="1" spans="1:6">
      <c r="A38" s="125">
        <v>2010399</v>
      </c>
      <c r="B38" s="126" t="s">
        <v>361</v>
      </c>
      <c r="C38" s="127">
        <v>13968</v>
      </c>
      <c r="D38" s="127">
        <v>11462</v>
      </c>
      <c r="E38" s="127">
        <v>12234</v>
      </c>
      <c r="F38" s="114" t="s">
        <v>337</v>
      </c>
    </row>
    <row r="39" s="1" customFormat="1" ht="27" customHeight="1" spans="1:6">
      <c r="A39" s="122">
        <v>20104</v>
      </c>
      <c r="B39" s="123" t="s">
        <v>362</v>
      </c>
      <c r="C39" s="124">
        <f>SUM(C40:C49)</f>
        <v>1072</v>
      </c>
      <c r="D39" s="124">
        <f>SUM(D40:D49)</f>
        <v>1837</v>
      </c>
      <c r="E39" s="124">
        <f>SUM(E40:E49)</f>
        <v>1118</v>
      </c>
      <c r="F39" s="114" t="s">
        <v>337</v>
      </c>
    </row>
    <row r="40" s="1" customFormat="1" ht="27" customHeight="1" spans="1:6">
      <c r="A40" s="125">
        <v>2010401</v>
      </c>
      <c r="B40" s="126" t="s">
        <v>339</v>
      </c>
      <c r="C40" s="127">
        <v>375</v>
      </c>
      <c r="D40" s="127">
        <v>402</v>
      </c>
      <c r="E40" s="127">
        <v>561</v>
      </c>
      <c r="F40" s="114" t="s">
        <v>337</v>
      </c>
    </row>
    <row r="41" s="1" customFormat="1" ht="27" customHeight="1" spans="1:6">
      <c r="A41" s="125">
        <v>2010402</v>
      </c>
      <c r="B41" s="126" t="s">
        <v>340</v>
      </c>
      <c r="C41" s="127">
        <v>559</v>
      </c>
      <c r="D41" s="127">
        <v>1106</v>
      </c>
      <c r="E41" s="127">
        <v>385</v>
      </c>
      <c r="F41" s="114" t="s">
        <v>337</v>
      </c>
    </row>
    <row r="42" s="1" customFormat="1" ht="27" hidden="1" customHeight="1" spans="1:6">
      <c r="A42" s="125">
        <v>2010403</v>
      </c>
      <c r="B42" s="126" t="s">
        <v>341</v>
      </c>
      <c r="C42" s="127">
        <v>0</v>
      </c>
      <c r="D42" s="127"/>
      <c r="E42" s="127"/>
      <c r="F42" s="1">
        <f>D42+E42</f>
        <v>0</v>
      </c>
    </row>
    <row r="43" s="1" customFormat="1" ht="27" hidden="1" customHeight="1" spans="1:6">
      <c r="A43" s="125">
        <v>2010404</v>
      </c>
      <c r="B43" s="126" t="s">
        <v>363</v>
      </c>
      <c r="C43" s="127">
        <v>0</v>
      </c>
      <c r="D43" s="127"/>
      <c r="E43" s="127"/>
      <c r="F43" s="1">
        <f>D43+E43</f>
        <v>0</v>
      </c>
    </row>
    <row r="44" s="1" customFormat="1" ht="27" hidden="1" customHeight="1" spans="1:6">
      <c r="A44" s="125">
        <v>2010405</v>
      </c>
      <c r="B44" s="126" t="s">
        <v>364</v>
      </c>
      <c r="C44" s="127">
        <v>0</v>
      </c>
      <c r="D44" s="127"/>
      <c r="E44" s="127"/>
      <c r="F44" s="1">
        <f>D44+E44</f>
        <v>0</v>
      </c>
    </row>
    <row r="45" s="1" customFormat="1" ht="27" hidden="1" customHeight="1" spans="1:6">
      <c r="A45" s="125">
        <v>2010406</v>
      </c>
      <c r="B45" s="126" t="s">
        <v>365</v>
      </c>
      <c r="C45" s="127">
        <v>0</v>
      </c>
      <c r="D45" s="127"/>
      <c r="E45" s="127"/>
      <c r="F45" s="1">
        <f>D45+E45</f>
        <v>0</v>
      </c>
    </row>
    <row r="46" s="1" customFormat="1" ht="27" hidden="1" customHeight="1" spans="1:6">
      <c r="A46" s="125">
        <v>2010407</v>
      </c>
      <c r="B46" s="126" t="s">
        <v>366</v>
      </c>
      <c r="C46" s="127">
        <v>0</v>
      </c>
      <c r="D46" s="127"/>
      <c r="E46" s="127"/>
      <c r="F46" s="1">
        <f>D46+E46</f>
        <v>0</v>
      </c>
    </row>
    <row r="47" s="1" customFormat="1" ht="27" customHeight="1" spans="1:6">
      <c r="A47" s="125">
        <v>2010408</v>
      </c>
      <c r="B47" s="126" t="s">
        <v>367</v>
      </c>
      <c r="C47" s="127">
        <v>10</v>
      </c>
      <c r="D47" s="127">
        <v>3</v>
      </c>
      <c r="E47" s="127">
        <v>4</v>
      </c>
      <c r="F47" s="114" t="s">
        <v>337</v>
      </c>
    </row>
    <row r="48" s="1" customFormat="1" ht="27" customHeight="1" spans="1:6">
      <c r="A48" s="125">
        <v>2010450</v>
      </c>
      <c r="B48" s="126" t="s">
        <v>348</v>
      </c>
      <c r="C48" s="127">
        <v>46</v>
      </c>
      <c r="D48" s="127">
        <v>49</v>
      </c>
      <c r="E48" s="127">
        <v>57</v>
      </c>
      <c r="F48" s="114" t="s">
        <v>337</v>
      </c>
    </row>
    <row r="49" s="1" customFormat="1" ht="27" customHeight="1" spans="1:6">
      <c r="A49" s="125">
        <v>2010499</v>
      </c>
      <c r="B49" s="126" t="s">
        <v>368</v>
      </c>
      <c r="C49" s="127">
        <v>82</v>
      </c>
      <c r="D49" s="127">
        <v>277</v>
      </c>
      <c r="E49" s="127">
        <v>111</v>
      </c>
      <c r="F49" s="114" t="s">
        <v>337</v>
      </c>
    </row>
    <row r="50" s="1" customFormat="1" ht="27" customHeight="1" spans="1:6">
      <c r="A50" s="122">
        <v>20105</v>
      </c>
      <c r="B50" s="123" t="s">
        <v>369</v>
      </c>
      <c r="C50" s="124">
        <f>SUM(C51:C60)</f>
        <v>399</v>
      </c>
      <c r="D50" s="124">
        <f>SUM(D51:D60)</f>
        <v>326</v>
      </c>
      <c r="E50" s="124">
        <f>SUM(E51:E60)</f>
        <v>438</v>
      </c>
      <c r="F50" s="114" t="s">
        <v>337</v>
      </c>
    </row>
    <row r="51" s="1" customFormat="1" ht="27" customHeight="1" spans="1:6">
      <c r="A51" s="125">
        <v>2010501</v>
      </c>
      <c r="B51" s="126" t="s">
        <v>339</v>
      </c>
      <c r="C51" s="128">
        <v>201</v>
      </c>
      <c r="D51" s="129">
        <v>199</v>
      </c>
      <c r="E51" s="129">
        <v>217</v>
      </c>
      <c r="F51" s="114" t="s">
        <v>337</v>
      </c>
    </row>
    <row r="52" s="1" customFormat="1" ht="27" hidden="1" customHeight="1" spans="1:6">
      <c r="A52" s="125">
        <v>2010502</v>
      </c>
      <c r="B52" s="126" t="s">
        <v>340</v>
      </c>
      <c r="C52" s="127">
        <v>23</v>
      </c>
      <c r="D52" s="127"/>
      <c r="E52" s="127"/>
      <c r="F52" s="1">
        <f>D52+E52</f>
        <v>0</v>
      </c>
    </row>
    <row r="53" s="1" customFormat="1" ht="27" hidden="1" customHeight="1" spans="1:6">
      <c r="A53" s="125">
        <v>2010503</v>
      </c>
      <c r="B53" s="126" t="s">
        <v>341</v>
      </c>
      <c r="C53" s="127">
        <v>0</v>
      </c>
      <c r="D53" s="127"/>
      <c r="E53" s="127"/>
      <c r="F53" s="1">
        <f>D53+E53</f>
        <v>0</v>
      </c>
    </row>
    <row r="54" s="1" customFormat="1" ht="27" hidden="1" customHeight="1" spans="1:6">
      <c r="A54" s="125">
        <v>2010504</v>
      </c>
      <c r="B54" s="126" t="s">
        <v>370</v>
      </c>
      <c r="C54" s="127">
        <v>0</v>
      </c>
      <c r="D54" s="127"/>
      <c r="E54" s="127"/>
      <c r="F54" s="1">
        <f>D54+E54</f>
        <v>0</v>
      </c>
    </row>
    <row r="55" s="1" customFormat="1" ht="27" customHeight="1" spans="1:6">
      <c r="A55" s="125">
        <v>2010505</v>
      </c>
      <c r="B55" s="126" t="s">
        <v>371</v>
      </c>
      <c r="C55" s="127">
        <v>13</v>
      </c>
      <c r="D55" s="127">
        <v>16</v>
      </c>
      <c r="E55" s="127">
        <v>16</v>
      </c>
      <c r="F55" s="114" t="s">
        <v>337</v>
      </c>
    </row>
    <row r="56" s="1" customFormat="1" ht="27" customHeight="1" spans="1:6">
      <c r="A56" s="125">
        <v>2010506</v>
      </c>
      <c r="B56" s="126" t="s">
        <v>372</v>
      </c>
      <c r="C56" s="127">
        <v>10</v>
      </c>
      <c r="D56" s="127">
        <v>10</v>
      </c>
      <c r="E56" s="127">
        <v>10</v>
      </c>
      <c r="F56" s="114" t="s">
        <v>337</v>
      </c>
    </row>
    <row r="57" s="1" customFormat="1" ht="27" customHeight="1" spans="1:6">
      <c r="A57" s="125">
        <v>2010507</v>
      </c>
      <c r="B57" s="126" t="s">
        <v>373</v>
      </c>
      <c r="C57" s="127">
        <v>118</v>
      </c>
      <c r="D57" s="127"/>
      <c r="E57" s="127">
        <v>141</v>
      </c>
      <c r="F57" s="114" t="s">
        <v>337</v>
      </c>
    </row>
    <row r="58" s="1" customFormat="1" ht="27" customHeight="1" spans="1:6">
      <c r="A58" s="125">
        <v>2010508</v>
      </c>
      <c r="B58" s="126" t="s">
        <v>374</v>
      </c>
      <c r="C58" s="127">
        <v>33</v>
      </c>
      <c r="D58" s="127">
        <v>101</v>
      </c>
      <c r="E58" s="127">
        <v>54</v>
      </c>
      <c r="F58" s="114" t="s">
        <v>337</v>
      </c>
    </row>
    <row r="59" s="1" customFormat="1" ht="27" hidden="1" customHeight="1" spans="1:6">
      <c r="A59" s="125">
        <v>2010550</v>
      </c>
      <c r="B59" s="126" t="s">
        <v>348</v>
      </c>
      <c r="C59" s="127">
        <v>0</v>
      </c>
      <c r="D59" s="127"/>
      <c r="E59" s="127"/>
      <c r="F59" s="1">
        <f>D59+E59</f>
        <v>0</v>
      </c>
    </row>
    <row r="60" s="1" customFormat="1" ht="27" hidden="1" customHeight="1" spans="1:6">
      <c r="A60" s="125">
        <v>2010599</v>
      </c>
      <c r="B60" s="126" t="s">
        <v>375</v>
      </c>
      <c r="C60" s="127">
        <v>1</v>
      </c>
      <c r="D60" s="127"/>
      <c r="E60" s="127"/>
      <c r="F60" s="1">
        <f>D60+E60</f>
        <v>0</v>
      </c>
    </row>
    <row r="61" s="1" customFormat="1" ht="27" customHeight="1" spans="1:6">
      <c r="A61" s="122">
        <v>20106</v>
      </c>
      <c r="B61" s="123" t="s">
        <v>376</v>
      </c>
      <c r="C61" s="124">
        <f>SUM(C62:C71)</f>
        <v>5420</v>
      </c>
      <c r="D61" s="124">
        <f>SUM(D62:D71)</f>
        <v>4698</v>
      </c>
      <c r="E61" s="124">
        <f>SUM(E62:E71)</f>
        <v>4859</v>
      </c>
      <c r="F61" s="114" t="s">
        <v>337</v>
      </c>
    </row>
    <row r="62" s="1" customFormat="1" ht="27" customHeight="1" spans="1:6">
      <c r="A62" s="125">
        <v>2010601</v>
      </c>
      <c r="B62" s="126" t="s">
        <v>339</v>
      </c>
      <c r="C62" s="127">
        <v>2628</v>
      </c>
      <c r="D62" s="127">
        <v>2468</v>
      </c>
      <c r="E62" s="127">
        <v>2599</v>
      </c>
      <c r="F62" s="114" t="s">
        <v>337</v>
      </c>
    </row>
    <row r="63" s="1" customFormat="1" ht="27" customHeight="1" spans="1:6">
      <c r="A63" s="125">
        <v>2010602</v>
      </c>
      <c r="B63" s="126" t="s">
        <v>340</v>
      </c>
      <c r="C63" s="127">
        <v>74</v>
      </c>
      <c r="D63" s="127">
        <v>74</v>
      </c>
      <c r="E63" s="127">
        <v>205</v>
      </c>
      <c r="F63" s="114" t="s">
        <v>337</v>
      </c>
    </row>
    <row r="64" s="1" customFormat="1" ht="27" hidden="1" customHeight="1" spans="1:6">
      <c r="A64" s="125">
        <v>2010603</v>
      </c>
      <c r="B64" s="126" t="s">
        <v>341</v>
      </c>
      <c r="C64" s="127">
        <v>0</v>
      </c>
      <c r="D64" s="127"/>
      <c r="E64" s="127"/>
      <c r="F64" s="1">
        <f>D64+E64</f>
        <v>0</v>
      </c>
    </row>
    <row r="65" s="1" customFormat="1" ht="27" customHeight="1" spans="1:6">
      <c r="A65" s="125">
        <v>2010604</v>
      </c>
      <c r="B65" s="126" t="s">
        <v>377</v>
      </c>
      <c r="C65" s="127">
        <v>10</v>
      </c>
      <c r="D65" s="127">
        <v>10</v>
      </c>
      <c r="E65" s="127"/>
      <c r="F65" s="114" t="s">
        <v>337</v>
      </c>
    </row>
    <row r="66" s="1" customFormat="1" ht="27" customHeight="1" spans="1:6">
      <c r="A66" s="125">
        <v>2010605</v>
      </c>
      <c r="B66" s="126" t="s">
        <v>378</v>
      </c>
      <c r="C66" s="127">
        <v>185</v>
      </c>
      <c r="D66" s="127">
        <v>185</v>
      </c>
      <c r="E66" s="127">
        <v>185</v>
      </c>
      <c r="F66" s="114" t="s">
        <v>337</v>
      </c>
    </row>
    <row r="67" s="1" customFormat="1" ht="27" hidden="1" customHeight="1" spans="1:6">
      <c r="A67" s="125">
        <v>2010606</v>
      </c>
      <c r="B67" s="126" t="s">
        <v>379</v>
      </c>
      <c r="C67" s="127">
        <v>0</v>
      </c>
      <c r="D67" s="127"/>
      <c r="E67" s="127"/>
      <c r="F67" s="1">
        <f>D67+E67</f>
        <v>0</v>
      </c>
    </row>
    <row r="68" s="1" customFormat="1" ht="27" customHeight="1" spans="1:6">
      <c r="A68" s="125">
        <v>2010607</v>
      </c>
      <c r="B68" s="126" t="s">
        <v>380</v>
      </c>
      <c r="C68" s="127">
        <v>366</v>
      </c>
      <c r="D68" s="127">
        <v>349</v>
      </c>
      <c r="E68" s="127">
        <v>330</v>
      </c>
      <c r="F68" s="114" t="s">
        <v>337</v>
      </c>
    </row>
    <row r="69" s="1" customFormat="1" ht="27" hidden="1" customHeight="1" spans="1:6">
      <c r="A69" s="125">
        <v>2010608</v>
      </c>
      <c r="B69" s="126" t="s">
        <v>381</v>
      </c>
      <c r="C69" s="127">
        <v>0</v>
      </c>
      <c r="D69" s="127"/>
      <c r="E69" s="127"/>
      <c r="F69" s="1">
        <f>D69+E69</f>
        <v>0</v>
      </c>
    </row>
    <row r="70" s="1" customFormat="1" ht="27" customHeight="1" spans="1:6">
      <c r="A70" s="125">
        <v>2010650</v>
      </c>
      <c r="B70" s="126" t="s">
        <v>348</v>
      </c>
      <c r="C70" s="127">
        <v>234</v>
      </c>
      <c r="D70" s="127">
        <v>268</v>
      </c>
      <c r="E70" s="127">
        <v>282</v>
      </c>
      <c r="F70" s="114" t="s">
        <v>337</v>
      </c>
    </row>
    <row r="71" s="1" customFormat="1" ht="27" customHeight="1" spans="1:6">
      <c r="A71" s="125">
        <v>2010699</v>
      </c>
      <c r="B71" s="126" t="s">
        <v>382</v>
      </c>
      <c r="C71" s="127">
        <v>1923</v>
      </c>
      <c r="D71" s="127">
        <v>1344</v>
      </c>
      <c r="E71" s="127">
        <v>1258</v>
      </c>
      <c r="F71" s="114" t="s">
        <v>337</v>
      </c>
    </row>
    <row r="72" s="1" customFormat="1" ht="27" customHeight="1" spans="1:6">
      <c r="A72" s="122">
        <v>20107</v>
      </c>
      <c r="B72" s="123" t="s">
        <v>383</v>
      </c>
      <c r="C72" s="124">
        <f>SUM(C73:C79)</f>
        <v>3607</v>
      </c>
      <c r="D72" s="124">
        <f>SUM(D73:D79)</f>
        <v>3280</v>
      </c>
      <c r="E72" s="124">
        <f>SUM(E73:E79)</f>
        <v>4200</v>
      </c>
      <c r="F72" s="114" t="s">
        <v>337</v>
      </c>
    </row>
    <row r="73" s="1" customFormat="1" ht="27" customHeight="1" spans="1:6">
      <c r="A73" s="125">
        <v>2010701</v>
      </c>
      <c r="B73" s="126" t="s">
        <v>339</v>
      </c>
      <c r="C73" s="127">
        <v>60</v>
      </c>
      <c r="D73" s="127">
        <v>60</v>
      </c>
      <c r="E73" s="127"/>
      <c r="F73" s="114" t="s">
        <v>337</v>
      </c>
    </row>
    <row r="74" s="1" customFormat="1" ht="27" customHeight="1" spans="1:6">
      <c r="A74" s="125">
        <v>2010702</v>
      </c>
      <c r="B74" s="126" t="s">
        <v>340</v>
      </c>
      <c r="C74" s="127">
        <v>3277</v>
      </c>
      <c r="D74" s="127">
        <v>2950</v>
      </c>
      <c r="E74" s="127">
        <v>4200</v>
      </c>
      <c r="F74" s="114" t="s">
        <v>337</v>
      </c>
    </row>
    <row r="75" s="1" customFormat="1" ht="27" hidden="1" customHeight="1" spans="1:6">
      <c r="A75" s="125">
        <v>2010703</v>
      </c>
      <c r="B75" s="126" t="s">
        <v>341</v>
      </c>
      <c r="C75" s="127">
        <v>0</v>
      </c>
      <c r="D75" s="127"/>
      <c r="E75" s="127"/>
      <c r="F75" s="1">
        <f t="shared" ref="F70:F133" si="1">D75+E75</f>
        <v>0</v>
      </c>
    </row>
    <row r="76" s="1" customFormat="1" ht="27" customHeight="1" spans="1:6">
      <c r="A76" s="125">
        <v>2010709</v>
      </c>
      <c r="B76" s="126" t="s">
        <v>380</v>
      </c>
      <c r="C76" s="127">
        <v>70</v>
      </c>
      <c r="D76" s="127">
        <v>70</v>
      </c>
      <c r="E76" s="127"/>
      <c r="F76" s="114" t="s">
        <v>337</v>
      </c>
    </row>
    <row r="77" s="1" customFormat="1" ht="27" customHeight="1" spans="1:6">
      <c r="A77" s="125">
        <v>2010710</v>
      </c>
      <c r="B77" s="126" t="s">
        <v>384</v>
      </c>
      <c r="C77" s="127">
        <v>50</v>
      </c>
      <c r="D77" s="127">
        <v>50</v>
      </c>
      <c r="E77" s="127"/>
      <c r="F77" s="114" t="s">
        <v>337</v>
      </c>
    </row>
    <row r="78" s="1" customFormat="1" ht="27" hidden="1" customHeight="1" spans="1:6">
      <c r="A78" s="125">
        <v>2010750</v>
      </c>
      <c r="B78" s="126" t="s">
        <v>348</v>
      </c>
      <c r="C78" s="127">
        <v>0</v>
      </c>
      <c r="D78" s="127"/>
      <c r="E78" s="127"/>
      <c r="F78" s="1">
        <f t="shared" si="1"/>
        <v>0</v>
      </c>
    </row>
    <row r="79" s="1" customFormat="1" ht="27" customHeight="1" spans="1:6">
      <c r="A79" s="125">
        <v>2010799</v>
      </c>
      <c r="B79" s="126" t="s">
        <v>385</v>
      </c>
      <c r="C79" s="127">
        <v>150</v>
      </c>
      <c r="D79" s="127">
        <v>150</v>
      </c>
      <c r="E79" s="127"/>
      <c r="F79" s="114" t="s">
        <v>337</v>
      </c>
    </row>
    <row r="80" s="1" customFormat="1" ht="27" customHeight="1" spans="1:6">
      <c r="A80" s="122">
        <v>20108</v>
      </c>
      <c r="B80" s="123" t="s">
        <v>386</v>
      </c>
      <c r="C80" s="124">
        <f>SUM(C81:C88)</f>
        <v>779</v>
      </c>
      <c r="D80" s="124">
        <f>SUM(D81:D88)</f>
        <v>739</v>
      </c>
      <c r="E80" s="124">
        <f>SUM(E81:E88)</f>
        <v>692</v>
      </c>
      <c r="F80" s="114" t="s">
        <v>337</v>
      </c>
    </row>
    <row r="81" s="1" customFormat="1" ht="27" customHeight="1" spans="1:6">
      <c r="A81" s="125">
        <v>2010801</v>
      </c>
      <c r="B81" s="126" t="s">
        <v>339</v>
      </c>
      <c r="C81" s="127">
        <v>356</v>
      </c>
      <c r="D81" s="127">
        <v>367</v>
      </c>
      <c r="E81" s="127">
        <v>373</v>
      </c>
      <c r="F81" s="114" t="s">
        <v>337</v>
      </c>
    </row>
    <row r="82" s="1" customFormat="1" ht="27" customHeight="1" spans="1:6">
      <c r="A82" s="125">
        <v>2010802</v>
      </c>
      <c r="B82" s="126" t="s">
        <v>340</v>
      </c>
      <c r="C82" s="127">
        <v>172</v>
      </c>
      <c r="D82" s="127">
        <v>118</v>
      </c>
      <c r="E82" s="127">
        <v>48</v>
      </c>
      <c r="F82" s="114" t="s">
        <v>337</v>
      </c>
    </row>
    <row r="83" s="1" customFormat="1" ht="27" hidden="1" customHeight="1" spans="1:6">
      <c r="A83" s="125">
        <v>2010803</v>
      </c>
      <c r="B83" s="126" t="s">
        <v>341</v>
      </c>
      <c r="C83" s="127">
        <v>0</v>
      </c>
      <c r="D83" s="127"/>
      <c r="E83" s="127"/>
      <c r="F83" s="1">
        <f t="shared" si="1"/>
        <v>0</v>
      </c>
    </row>
    <row r="84" s="1" customFormat="1" ht="27" customHeight="1" spans="1:6">
      <c r="A84" s="125">
        <v>2010804</v>
      </c>
      <c r="B84" s="126" t="s">
        <v>387</v>
      </c>
      <c r="C84" s="127">
        <v>75</v>
      </c>
      <c r="D84" s="127">
        <v>91</v>
      </c>
      <c r="E84" s="127">
        <v>91</v>
      </c>
      <c r="F84" s="114" t="s">
        <v>337</v>
      </c>
    </row>
    <row r="85" s="1" customFormat="1" ht="27" hidden="1" customHeight="1" spans="1:6">
      <c r="A85" s="125">
        <v>2010805</v>
      </c>
      <c r="B85" s="126" t="s">
        <v>388</v>
      </c>
      <c r="C85" s="127">
        <v>0</v>
      </c>
      <c r="D85" s="127"/>
      <c r="E85" s="127"/>
      <c r="F85" s="1">
        <f t="shared" si="1"/>
        <v>0</v>
      </c>
    </row>
    <row r="86" s="1" customFormat="1" ht="27" hidden="1" customHeight="1" spans="1:6">
      <c r="A86" s="125">
        <v>2010806</v>
      </c>
      <c r="B86" s="126" t="s">
        <v>380</v>
      </c>
      <c r="C86" s="127">
        <v>0</v>
      </c>
      <c r="D86" s="127"/>
      <c r="E86" s="127"/>
      <c r="F86" s="1">
        <f t="shared" si="1"/>
        <v>0</v>
      </c>
    </row>
    <row r="87" s="1" customFormat="1" ht="27" customHeight="1" spans="1:6">
      <c r="A87" s="125">
        <v>2010850</v>
      </c>
      <c r="B87" s="126" t="s">
        <v>348</v>
      </c>
      <c r="C87" s="127">
        <v>171</v>
      </c>
      <c r="D87" s="127">
        <v>163</v>
      </c>
      <c r="E87" s="127">
        <v>180</v>
      </c>
      <c r="F87" s="114" t="s">
        <v>337</v>
      </c>
    </row>
    <row r="88" s="1" customFormat="1" ht="27" hidden="1" customHeight="1" spans="1:6">
      <c r="A88" s="125">
        <v>2010899</v>
      </c>
      <c r="B88" s="126" t="s">
        <v>389</v>
      </c>
      <c r="C88" s="127">
        <v>5</v>
      </c>
      <c r="D88" s="127"/>
      <c r="E88" s="127"/>
      <c r="F88" s="1">
        <f t="shared" si="1"/>
        <v>0</v>
      </c>
    </row>
    <row r="89" s="1" customFormat="1" ht="27" hidden="1" customHeight="1" spans="1:6">
      <c r="A89" s="122">
        <v>20109</v>
      </c>
      <c r="B89" s="123" t="s">
        <v>390</v>
      </c>
      <c r="C89" s="124">
        <f>SUM(C90:C101)</f>
        <v>1</v>
      </c>
      <c r="D89" s="124">
        <f>SUM(D90:D101)</f>
        <v>0</v>
      </c>
      <c r="E89" s="124">
        <f>SUM(E90:E101)</f>
        <v>0</v>
      </c>
      <c r="F89" s="1">
        <f t="shared" si="1"/>
        <v>0</v>
      </c>
    </row>
    <row r="90" s="1" customFormat="1" ht="27" hidden="1" customHeight="1" spans="1:6">
      <c r="A90" s="125">
        <v>2010901</v>
      </c>
      <c r="B90" s="126" t="s">
        <v>339</v>
      </c>
      <c r="C90" s="127">
        <v>0</v>
      </c>
      <c r="D90" s="127"/>
      <c r="E90" s="127"/>
      <c r="F90" s="1">
        <f t="shared" si="1"/>
        <v>0</v>
      </c>
    </row>
    <row r="91" s="1" customFormat="1" ht="27" hidden="1" customHeight="1" spans="1:6">
      <c r="A91" s="125">
        <v>2010902</v>
      </c>
      <c r="B91" s="126" t="s">
        <v>340</v>
      </c>
      <c r="C91" s="127">
        <v>1</v>
      </c>
      <c r="D91" s="127"/>
      <c r="E91" s="127"/>
      <c r="F91" s="1">
        <f t="shared" si="1"/>
        <v>0</v>
      </c>
    </row>
    <row r="92" s="1" customFormat="1" ht="27" hidden="1" customHeight="1" spans="1:6">
      <c r="A92" s="125">
        <v>2010903</v>
      </c>
      <c r="B92" s="126" t="s">
        <v>341</v>
      </c>
      <c r="C92" s="127">
        <v>0</v>
      </c>
      <c r="D92" s="127"/>
      <c r="E92" s="127"/>
      <c r="F92" s="1">
        <f t="shared" si="1"/>
        <v>0</v>
      </c>
    </row>
    <row r="93" s="1" customFormat="1" ht="27" hidden="1" customHeight="1" spans="1:6">
      <c r="A93" s="125">
        <v>2010905</v>
      </c>
      <c r="B93" s="126" t="s">
        <v>391</v>
      </c>
      <c r="C93" s="127">
        <v>0</v>
      </c>
      <c r="D93" s="127"/>
      <c r="E93" s="127"/>
      <c r="F93" s="1">
        <f t="shared" si="1"/>
        <v>0</v>
      </c>
    </row>
    <row r="94" s="1" customFormat="1" ht="27" hidden="1" customHeight="1" spans="1:6">
      <c r="A94" s="125">
        <v>2010907</v>
      </c>
      <c r="B94" s="126" t="s">
        <v>392</v>
      </c>
      <c r="C94" s="127">
        <v>0</v>
      </c>
      <c r="D94" s="127"/>
      <c r="E94" s="127"/>
      <c r="F94" s="1">
        <f t="shared" si="1"/>
        <v>0</v>
      </c>
    </row>
    <row r="95" s="1" customFormat="1" ht="27" hidden="1" customHeight="1" spans="1:6">
      <c r="A95" s="125">
        <v>2010908</v>
      </c>
      <c r="B95" s="126" t="s">
        <v>380</v>
      </c>
      <c r="C95" s="127">
        <v>0</v>
      </c>
      <c r="D95" s="127"/>
      <c r="E95" s="127"/>
      <c r="F95" s="1">
        <f t="shared" si="1"/>
        <v>0</v>
      </c>
    </row>
    <row r="96" s="1" customFormat="1" ht="27" hidden="1" customHeight="1" spans="1:6">
      <c r="A96" s="125">
        <v>2010909</v>
      </c>
      <c r="B96" s="126" t="s">
        <v>393</v>
      </c>
      <c r="C96" s="127">
        <v>0</v>
      </c>
      <c r="D96" s="127"/>
      <c r="E96" s="127"/>
      <c r="F96" s="1">
        <f t="shared" si="1"/>
        <v>0</v>
      </c>
    </row>
    <row r="97" s="1" customFormat="1" ht="27" hidden="1" customHeight="1" spans="1:6">
      <c r="A97" s="125">
        <v>2010910</v>
      </c>
      <c r="B97" s="126" t="s">
        <v>394</v>
      </c>
      <c r="C97" s="127">
        <v>0</v>
      </c>
      <c r="D97" s="127"/>
      <c r="E97" s="127"/>
      <c r="F97" s="1">
        <f t="shared" si="1"/>
        <v>0</v>
      </c>
    </row>
    <row r="98" s="1" customFormat="1" ht="27" hidden="1" customHeight="1" spans="1:6">
      <c r="A98" s="125">
        <v>2010911</v>
      </c>
      <c r="B98" s="126" t="s">
        <v>395</v>
      </c>
      <c r="C98" s="127">
        <v>0</v>
      </c>
      <c r="D98" s="127"/>
      <c r="E98" s="127"/>
      <c r="F98" s="1">
        <f t="shared" si="1"/>
        <v>0</v>
      </c>
    </row>
    <row r="99" s="1" customFormat="1" ht="27" hidden="1" customHeight="1" spans="1:6">
      <c r="A99" s="125">
        <v>2010912</v>
      </c>
      <c r="B99" s="126" t="s">
        <v>396</v>
      </c>
      <c r="C99" s="127">
        <v>0</v>
      </c>
      <c r="D99" s="127"/>
      <c r="E99" s="127"/>
      <c r="F99" s="1">
        <f t="shared" si="1"/>
        <v>0</v>
      </c>
    </row>
    <row r="100" s="1" customFormat="1" ht="27" hidden="1" customHeight="1" spans="1:6">
      <c r="A100" s="125">
        <v>2010950</v>
      </c>
      <c r="B100" s="126" t="s">
        <v>348</v>
      </c>
      <c r="C100" s="127">
        <v>0</v>
      </c>
      <c r="D100" s="127"/>
      <c r="E100" s="127"/>
      <c r="F100" s="1">
        <f t="shared" si="1"/>
        <v>0</v>
      </c>
    </row>
    <row r="101" s="1" customFormat="1" ht="27" hidden="1" customHeight="1" spans="1:6">
      <c r="A101" s="125">
        <v>2010999</v>
      </c>
      <c r="B101" s="126" t="s">
        <v>397</v>
      </c>
      <c r="C101" s="127">
        <v>0</v>
      </c>
      <c r="D101" s="127"/>
      <c r="E101" s="127"/>
      <c r="F101" s="1">
        <f t="shared" si="1"/>
        <v>0</v>
      </c>
    </row>
    <row r="102" s="1" customFormat="1" ht="27" customHeight="1" spans="1:6">
      <c r="A102" s="122">
        <v>20111</v>
      </c>
      <c r="B102" s="123" t="s">
        <v>398</v>
      </c>
      <c r="C102" s="124">
        <f>SUM(C103:C110)</f>
        <v>3062</v>
      </c>
      <c r="D102" s="124">
        <f>SUM(D103:D110)</f>
        <v>3045</v>
      </c>
      <c r="E102" s="124">
        <f>SUM(E103:E110)</f>
        <v>3263</v>
      </c>
      <c r="F102" s="114" t="s">
        <v>337</v>
      </c>
    </row>
    <row r="103" s="1" customFormat="1" ht="27" customHeight="1" spans="1:6">
      <c r="A103" s="125">
        <v>2011101</v>
      </c>
      <c r="B103" s="126" t="s">
        <v>339</v>
      </c>
      <c r="C103" s="127">
        <v>1698</v>
      </c>
      <c r="D103" s="127">
        <v>1558</v>
      </c>
      <c r="E103" s="127">
        <v>1790</v>
      </c>
      <c r="F103" s="114" t="s">
        <v>337</v>
      </c>
    </row>
    <row r="104" s="1" customFormat="1" ht="27" hidden="1" customHeight="1" spans="1:6">
      <c r="A104" s="125">
        <v>2011102</v>
      </c>
      <c r="B104" s="126" t="s">
        <v>340</v>
      </c>
      <c r="C104" s="127">
        <v>0</v>
      </c>
      <c r="D104" s="127"/>
      <c r="E104" s="127"/>
      <c r="F104" s="1">
        <f t="shared" si="1"/>
        <v>0</v>
      </c>
    </row>
    <row r="105" s="1" customFormat="1" ht="27" hidden="1" customHeight="1" spans="1:6">
      <c r="A105" s="125">
        <v>2011103</v>
      </c>
      <c r="B105" s="126" t="s">
        <v>341</v>
      </c>
      <c r="C105" s="127">
        <v>0</v>
      </c>
      <c r="D105" s="127"/>
      <c r="E105" s="127"/>
      <c r="F105" s="1">
        <f t="shared" si="1"/>
        <v>0</v>
      </c>
    </row>
    <row r="106" s="1" customFormat="1" ht="27" customHeight="1" spans="1:6">
      <c r="A106" s="125">
        <v>2011104</v>
      </c>
      <c r="B106" s="126" t="s">
        <v>399</v>
      </c>
      <c r="C106" s="127">
        <v>115</v>
      </c>
      <c r="D106" s="127">
        <v>15</v>
      </c>
      <c r="E106" s="127"/>
      <c r="F106" s="114" t="s">
        <v>337</v>
      </c>
    </row>
    <row r="107" s="1" customFormat="1" ht="27" hidden="1" customHeight="1" spans="1:6">
      <c r="A107" s="125">
        <v>2011105</v>
      </c>
      <c r="B107" s="126" t="s">
        <v>400</v>
      </c>
      <c r="C107" s="127">
        <v>40</v>
      </c>
      <c r="D107" s="127"/>
      <c r="E107" s="127"/>
      <c r="F107" s="1">
        <f t="shared" si="1"/>
        <v>0</v>
      </c>
    </row>
    <row r="108" s="1" customFormat="1" ht="27" hidden="1" customHeight="1" spans="1:6">
      <c r="A108" s="125">
        <v>2011106</v>
      </c>
      <c r="B108" s="126" t="s">
        <v>401</v>
      </c>
      <c r="C108" s="127">
        <v>0</v>
      </c>
      <c r="D108" s="127"/>
      <c r="E108" s="127"/>
      <c r="F108" s="1">
        <f t="shared" si="1"/>
        <v>0</v>
      </c>
    </row>
    <row r="109" s="1" customFormat="1" ht="27" customHeight="1" spans="1:6">
      <c r="A109" s="125">
        <v>2011150</v>
      </c>
      <c r="B109" s="126" t="s">
        <v>348</v>
      </c>
      <c r="C109" s="127">
        <v>26</v>
      </c>
      <c r="D109" s="127">
        <v>27</v>
      </c>
      <c r="E109" s="127">
        <v>29</v>
      </c>
      <c r="F109" s="114" t="s">
        <v>337</v>
      </c>
    </row>
    <row r="110" s="1" customFormat="1" ht="27" customHeight="1" spans="1:6">
      <c r="A110" s="125">
        <v>2011199</v>
      </c>
      <c r="B110" s="126" t="s">
        <v>402</v>
      </c>
      <c r="C110" s="127">
        <v>1183</v>
      </c>
      <c r="D110" s="127">
        <v>1445</v>
      </c>
      <c r="E110" s="127">
        <v>1444</v>
      </c>
      <c r="F110" s="114" t="s">
        <v>337</v>
      </c>
    </row>
    <row r="111" s="1" customFormat="1" ht="27" customHeight="1" spans="1:6">
      <c r="A111" s="122">
        <v>20113</v>
      </c>
      <c r="B111" s="123" t="s">
        <v>403</v>
      </c>
      <c r="C111" s="124">
        <f>SUM(C112:C121)</f>
        <v>719</v>
      </c>
      <c r="D111" s="124">
        <f>SUM(D112:D121)</f>
        <v>637</v>
      </c>
      <c r="E111" s="124">
        <f>SUM(E112:E121)</f>
        <v>695</v>
      </c>
      <c r="F111" s="114" t="s">
        <v>337</v>
      </c>
    </row>
    <row r="112" s="1" customFormat="1" ht="27" customHeight="1" spans="1:6">
      <c r="A112" s="125">
        <v>2011301</v>
      </c>
      <c r="B112" s="126" t="s">
        <v>339</v>
      </c>
      <c r="C112" s="127">
        <v>409</v>
      </c>
      <c r="D112" s="127">
        <v>378</v>
      </c>
      <c r="E112" s="127">
        <v>404</v>
      </c>
      <c r="F112" s="114" t="s">
        <v>337</v>
      </c>
    </row>
    <row r="113" s="1" customFormat="1" ht="27" customHeight="1" spans="1:6">
      <c r="A113" s="125">
        <v>2011302</v>
      </c>
      <c r="B113" s="126" t="s">
        <v>340</v>
      </c>
      <c r="C113" s="127">
        <v>13</v>
      </c>
      <c r="D113" s="127">
        <v>31</v>
      </c>
      <c r="E113" s="127">
        <v>57</v>
      </c>
      <c r="F113" s="114" t="s">
        <v>337</v>
      </c>
    </row>
    <row r="114" s="1" customFormat="1" ht="27" hidden="1" customHeight="1" spans="1:6">
      <c r="A114" s="125">
        <v>2011303</v>
      </c>
      <c r="B114" s="126" t="s">
        <v>341</v>
      </c>
      <c r="C114" s="127">
        <v>0</v>
      </c>
      <c r="D114" s="127"/>
      <c r="E114" s="127"/>
      <c r="F114" s="1">
        <f t="shared" si="1"/>
        <v>0</v>
      </c>
    </row>
    <row r="115" s="1" customFormat="1" ht="27" hidden="1" customHeight="1" spans="1:6">
      <c r="A115" s="125">
        <v>2011304</v>
      </c>
      <c r="B115" s="126" t="s">
        <v>404</v>
      </c>
      <c r="C115" s="127">
        <v>0</v>
      </c>
      <c r="D115" s="127"/>
      <c r="E115" s="127"/>
      <c r="F115" s="1">
        <f t="shared" si="1"/>
        <v>0</v>
      </c>
    </row>
    <row r="116" s="1" customFormat="1" ht="27" hidden="1" customHeight="1" spans="1:6">
      <c r="A116" s="125">
        <v>2011305</v>
      </c>
      <c r="B116" s="126" t="s">
        <v>405</v>
      </c>
      <c r="C116" s="127">
        <v>0</v>
      </c>
      <c r="D116" s="127"/>
      <c r="E116" s="127"/>
      <c r="F116" s="1">
        <f t="shared" si="1"/>
        <v>0</v>
      </c>
    </row>
    <row r="117" s="1" customFormat="1" ht="27" hidden="1" customHeight="1" spans="1:6">
      <c r="A117" s="125">
        <v>2011306</v>
      </c>
      <c r="B117" s="126" t="s">
        <v>406</v>
      </c>
      <c r="C117" s="127">
        <v>0</v>
      </c>
      <c r="D117" s="127"/>
      <c r="E117" s="127"/>
      <c r="F117" s="1">
        <f t="shared" si="1"/>
        <v>0</v>
      </c>
    </row>
    <row r="118" s="1" customFormat="1" ht="27" hidden="1" customHeight="1" spans="1:6">
      <c r="A118" s="125">
        <v>2011307</v>
      </c>
      <c r="B118" s="126" t="s">
        <v>407</v>
      </c>
      <c r="C118" s="127">
        <v>15</v>
      </c>
      <c r="D118" s="127"/>
      <c r="E118" s="127"/>
      <c r="F118" s="1">
        <f t="shared" si="1"/>
        <v>0</v>
      </c>
    </row>
    <row r="119" s="1" customFormat="1" ht="27" customHeight="1" spans="1:6">
      <c r="A119" s="125">
        <v>2011308</v>
      </c>
      <c r="B119" s="126" t="s">
        <v>408</v>
      </c>
      <c r="C119" s="127">
        <v>179</v>
      </c>
      <c r="D119" s="127">
        <v>135</v>
      </c>
      <c r="E119" s="127">
        <v>135</v>
      </c>
      <c r="F119" s="114" t="s">
        <v>337</v>
      </c>
    </row>
    <row r="120" s="1" customFormat="1" ht="27" customHeight="1" spans="1:6">
      <c r="A120" s="125">
        <v>2011350</v>
      </c>
      <c r="B120" s="126" t="s">
        <v>348</v>
      </c>
      <c r="C120" s="127">
        <v>85</v>
      </c>
      <c r="D120" s="127">
        <v>93</v>
      </c>
      <c r="E120" s="127">
        <v>99</v>
      </c>
      <c r="F120" s="114" t="s">
        <v>337</v>
      </c>
    </row>
    <row r="121" s="1" customFormat="1" ht="27" hidden="1" customHeight="1" spans="1:6">
      <c r="A121" s="125">
        <v>2011399</v>
      </c>
      <c r="B121" s="126" t="s">
        <v>409</v>
      </c>
      <c r="C121" s="127">
        <v>18</v>
      </c>
      <c r="D121" s="127"/>
      <c r="E121" s="127"/>
      <c r="F121" s="1">
        <f t="shared" si="1"/>
        <v>0</v>
      </c>
    </row>
    <row r="122" s="1" customFormat="1" ht="27" customHeight="1" spans="1:6">
      <c r="A122" s="122">
        <v>20114</v>
      </c>
      <c r="B122" s="123" t="s">
        <v>410</v>
      </c>
      <c r="C122" s="124">
        <f>SUM(C123:C133)</f>
        <v>61</v>
      </c>
      <c r="D122" s="124">
        <f>SUM(D123:D133)</f>
        <v>60</v>
      </c>
      <c r="E122" s="124">
        <f>SUM(E123:E133)</f>
        <v>60</v>
      </c>
      <c r="F122" s="114" t="s">
        <v>337</v>
      </c>
    </row>
    <row r="123" s="1" customFormat="1" ht="27" hidden="1" customHeight="1" spans="1:6">
      <c r="A123" s="125">
        <v>2011401</v>
      </c>
      <c r="B123" s="126" t="s">
        <v>339</v>
      </c>
      <c r="C123" s="127">
        <v>0</v>
      </c>
      <c r="D123" s="127"/>
      <c r="E123" s="127"/>
      <c r="F123" s="1">
        <f t="shared" si="1"/>
        <v>0</v>
      </c>
    </row>
    <row r="124" s="1" customFormat="1" ht="27" hidden="1" customHeight="1" spans="1:6">
      <c r="A124" s="125">
        <v>2011402</v>
      </c>
      <c r="B124" s="126" t="s">
        <v>340</v>
      </c>
      <c r="C124" s="127">
        <v>0</v>
      </c>
      <c r="D124" s="127"/>
      <c r="E124" s="127"/>
      <c r="F124" s="1">
        <f t="shared" si="1"/>
        <v>0</v>
      </c>
    </row>
    <row r="125" s="1" customFormat="1" ht="27" hidden="1" customHeight="1" spans="1:6">
      <c r="A125" s="125">
        <v>2011403</v>
      </c>
      <c r="B125" s="126" t="s">
        <v>341</v>
      </c>
      <c r="C125" s="127">
        <v>0</v>
      </c>
      <c r="D125" s="127"/>
      <c r="E125" s="127"/>
      <c r="F125" s="1">
        <f t="shared" si="1"/>
        <v>0</v>
      </c>
    </row>
    <row r="126" s="1" customFormat="1" ht="27" hidden="1" customHeight="1" spans="1:6">
      <c r="A126" s="125">
        <v>2011404</v>
      </c>
      <c r="B126" s="126" t="s">
        <v>411</v>
      </c>
      <c r="C126" s="127">
        <v>0</v>
      </c>
      <c r="D126" s="127"/>
      <c r="E126" s="127"/>
      <c r="F126" s="1">
        <f t="shared" si="1"/>
        <v>0</v>
      </c>
    </row>
    <row r="127" s="1" customFormat="1" ht="27" hidden="1" customHeight="1" spans="1:6">
      <c r="A127" s="125">
        <v>2011405</v>
      </c>
      <c r="B127" s="126" t="s">
        <v>412</v>
      </c>
      <c r="C127" s="127">
        <v>0</v>
      </c>
      <c r="D127" s="127"/>
      <c r="E127" s="127"/>
      <c r="F127" s="1">
        <f t="shared" si="1"/>
        <v>0</v>
      </c>
    </row>
    <row r="128" s="1" customFormat="1" ht="27" hidden="1" customHeight="1" spans="1:6">
      <c r="A128" s="125">
        <v>2011408</v>
      </c>
      <c r="B128" s="126" t="s">
        <v>413</v>
      </c>
      <c r="C128" s="127">
        <v>0</v>
      </c>
      <c r="D128" s="127"/>
      <c r="E128" s="127"/>
      <c r="F128" s="1">
        <f t="shared" si="1"/>
        <v>0</v>
      </c>
    </row>
    <row r="129" s="1" customFormat="1" ht="27" hidden="1" customHeight="1" spans="1:6">
      <c r="A129" s="125">
        <v>2011409</v>
      </c>
      <c r="B129" s="126" t="s">
        <v>414</v>
      </c>
      <c r="C129" s="127">
        <v>0</v>
      </c>
      <c r="D129" s="127"/>
      <c r="E129" s="127"/>
      <c r="F129" s="1">
        <f t="shared" si="1"/>
        <v>0</v>
      </c>
    </row>
    <row r="130" s="1" customFormat="1" ht="27" hidden="1" customHeight="1" spans="1:6">
      <c r="A130" s="125">
        <v>2011410</v>
      </c>
      <c r="B130" s="126" t="s">
        <v>415</v>
      </c>
      <c r="C130" s="127">
        <v>0</v>
      </c>
      <c r="D130" s="127"/>
      <c r="E130" s="127"/>
      <c r="F130" s="1">
        <f t="shared" si="1"/>
        <v>0</v>
      </c>
    </row>
    <row r="131" s="1" customFormat="1" ht="27" customHeight="1" spans="1:6">
      <c r="A131" s="125">
        <v>2011411</v>
      </c>
      <c r="B131" s="126" t="s">
        <v>416</v>
      </c>
      <c r="C131" s="127">
        <v>61</v>
      </c>
      <c r="D131" s="127">
        <v>60</v>
      </c>
      <c r="E131" s="127">
        <v>60</v>
      </c>
      <c r="F131" s="114" t="s">
        <v>337</v>
      </c>
    </row>
    <row r="132" s="1" customFormat="1" ht="27" hidden="1" customHeight="1" spans="1:6">
      <c r="A132" s="125">
        <v>2011450</v>
      </c>
      <c r="B132" s="126" t="s">
        <v>348</v>
      </c>
      <c r="C132" s="127">
        <v>0</v>
      </c>
      <c r="D132" s="127"/>
      <c r="E132" s="127"/>
      <c r="F132" s="1">
        <f t="shared" si="1"/>
        <v>0</v>
      </c>
    </row>
    <row r="133" s="1" customFormat="1" ht="27" hidden="1" customHeight="1" spans="1:6">
      <c r="A133" s="125">
        <v>2011499</v>
      </c>
      <c r="B133" s="126" t="s">
        <v>417</v>
      </c>
      <c r="C133" s="127">
        <v>0</v>
      </c>
      <c r="D133" s="127"/>
      <c r="E133" s="127"/>
      <c r="F133" s="1">
        <f t="shared" si="1"/>
        <v>0</v>
      </c>
    </row>
    <row r="134" s="1" customFormat="1" ht="27" customHeight="1" spans="1:6">
      <c r="A134" s="122">
        <v>20123</v>
      </c>
      <c r="B134" s="123" t="s">
        <v>418</v>
      </c>
      <c r="C134" s="124">
        <f>SUM(C135:C140)</f>
        <v>8</v>
      </c>
      <c r="D134" s="124">
        <f>SUM(D135:D140)</f>
        <v>3</v>
      </c>
      <c r="E134" s="124">
        <f>SUM(E135:E140)</f>
        <v>3</v>
      </c>
      <c r="F134" s="114" t="s">
        <v>337</v>
      </c>
    </row>
    <row r="135" s="1" customFormat="1" ht="27" hidden="1" customHeight="1" spans="1:6">
      <c r="A135" s="125">
        <v>2012301</v>
      </c>
      <c r="B135" s="126" t="s">
        <v>339</v>
      </c>
      <c r="C135" s="127">
        <v>0</v>
      </c>
      <c r="D135" s="127"/>
      <c r="E135" s="127"/>
      <c r="F135" s="1">
        <f>D135+E135</f>
        <v>0</v>
      </c>
    </row>
    <row r="136" s="1" customFormat="1" ht="27" hidden="1" customHeight="1" spans="1:6">
      <c r="A136" s="125">
        <v>2012302</v>
      </c>
      <c r="B136" s="126" t="s">
        <v>340</v>
      </c>
      <c r="C136" s="127">
        <v>0</v>
      </c>
      <c r="D136" s="127"/>
      <c r="E136" s="127"/>
      <c r="F136" s="1">
        <f>D136+E136</f>
        <v>0</v>
      </c>
    </row>
    <row r="137" s="1" customFormat="1" ht="27" hidden="1" customHeight="1" spans="1:6">
      <c r="A137" s="125">
        <v>2012303</v>
      </c>
      <c r="B137" s="126" t="s">
        <v>341</v>
      </c>
      <c r="C137" s="127">
        <v>0</v>
      </c>
      <c r="D137" s="127"/>
      <c r="E137" s="127"/>
      <c r="F137" s="1">
        <f>D137+E137</f>
        <v>0</v>
      </c>
    </row>
    <row r="138" s="1" customFormat="1" ht="27" hidden="1" customHeight="1" spans="1:6">
      <c r="A138" s="125">
        <v>2012304</v>
      </c>
      <c r="B138" s="126" t="s">
        <v>419</v>
      </c>
      <c r="C138" s="127">
        <v>0</v>
      </c>
      <c r="D138" s="127"/>
      <c r="E138" s="127"/>
      <c r="F138" s="1">
        <f>D138+E138</f>
        <v>0</v>
      </c>
    </row>
    <row r="139" s="1" customFormat="1" ht="27" hidden="1" customHeight="1" spans="1:6">
      <c r="A139" s="125">
        <v>2012350</v>
      </c>
      <c r="B139" s="126" t="s">
        <v>348</v>
      </c>
      <c r="C139" s="127">
        <v>0</v>
      </c>
      <c r="D139" s="127"/>
      <c r="E139" s="127"/>
      <c r="F139" s="1">
        <f>D139+E139</f>
        <v>0</v>
      </c>
    </row>
    <row r="140" s="1" customFormat="1" ht="27" customHeight="1" spans="1:6">
      <c r="A140" s="125">
        <v>2012399</v>
      </c>
      <c r="B140" s="126" t="s">
        <v>420</v>
      </c>
      <c r="C140" s="127">
        <v>8</v>
      </c>
      <c r="D140" s="127">
        <v>3</v>
      </c>
      <c r="E140" s="127">
        <v>3</v>
      </c>
      <c r="F140" s="114" t="s">
        <v>337</v>
      </c>
    </row>
    <row r="141" s="1" customFormat="1" ht="27" customHeight="1" spans="1:6">
      <c r="A141" s="122">
        <v>20125</v>
      </c>
      <c r="B141" s="123" t="s">
        <v>421</v>
      </c>
      <c r="C141" s="124">
        <f>SUM(C142:C148)</f>
        <v>16</v>
      </c>
      <c r="D141" s="124">
        <f>SUM(D142:D148)</f>
        <v>16</v>
      </c>
      <c r="E141" s="124">
        <f>SUM(E142:E148)</f>
        <v>16</v>
      </c>
      <c r="F141" s="114" t="s">
        <v>337</v>
      </c>
    </row>
    <row r="142" s="1" customFormat="1" ht="27" hidden="1" customHeight="1" spans="1:6">
      <c r="A142" s="125">
        <v>2012501</v>
      </c>
      <c r="B142" s="126" t="s">
        <v>339</v>
      </c>
      <c r="C142" s="127">
        <v>0</v>
      </c>
      <c r="D142" s="127"/>
      <c r="E142" s="127"/>
      <c r="F142" s="1">
        <f>D142+E142</f>
        <v>0</v>
      </c>
    </row>
    <row r="143" s="1" customFormat="1" ht="27" customHeight="1" spans="1:6">
      <c r="A143" s="125">
        <v>2012502</v>
      </c>
      <c r="B143" s="126" t="s">
        <v>340</v>
      </c>
      <c r="C143" s="127">
        <v>1</v>
      </c>
      <c r="D143" s="127">
        <v>1</v>
      </c>
      <c r="E143" s="127">
        <v>1</v>
      </c>
      <c r="F143" s="114" t="s">
        <v>337</v>
      </c>
    </row>
    <row r="144" s="1" customFormat="1" ht="27" hidden="1" customHeight="1" spans="1:6">
      <c r="A144" s="125">
        <v>2012503</v>
      </c>
      <c r="B144" s="126" t="s">
        <v>341</v>
      </c>
      <c r="C144" s="127">
        <v>0</v>
      </c>
      <c r="D144" s="127"/>
      <c r="E144" s="127"/>
      <c r="F144" s="1">
        <f>D144+E144</f>
        <v>0</v>
      </c>
    </row>
    <row r="145" s="1" customFormat="1" ht="27" customHeight="1" spans="1:6">
      <c r="A145" s="125">
        <v>2012504</v>
      </c>
      <c r="B145" s="126" t="s">
        <v>422</v>
      </c>
      <c r="C145" s="127">
        <v>15</v>
      </c>
      <c r="D145" s="127">
        <v>15</v>
      </c>
      <c r="E145" s="127">
        <v>15</v>
      </c>
      <c r="F145" s="114" t="s">
        <v>337</v>
      </c>
    </row>
    <row r="146" s="1" customFormat="1" ht="27" hidden="1" customHeight="1" spans="1:6">
      <c r="A146" s="125">
        <v>2012505</v>
      </c>
      <c r="B146" s="126" t="s">
        <v>423</v>
      </c>
      <c r="C146" s="127">
        <v>0</v>
      </c>
      <c r="D146" s="127"/>
      <c r="E146" s="127"/>
      <c r="F146" s="1">
        <f>D146+E146</f>
        <v>0</v>
      </c>
    </row>
    <row r="147" s="1" customFormat="1" ht="27" hidden="1" customHeight="1" spans="1:6">
      <c r="A147" s="125">
        <v>2012550</v>
      </c>
      <c r="B147" s="126" t="s">
        <v>348</v>
      </c>
      <c r="C147" s="127">
        <v>0</v>
      </c>
      <c r="D147" s="127"/>
      <c r="E147" s="127"/>
      <c r="F147" s="1">
        <f>D147+E147</f>
        <v>0</v>
      </c>
    </row>
    <row r="148" s="1" customFormat="1" ht="27" hidden="1" customHeight="1" spans="1:6">
      <c r="A148" s="125">
        <v>2012599</v>
      </c>
      <c r="B148" s="126" t="s">
        <v>424</v>
      </c>
      <c r="C148" s="127">
        <v>0</v>
      </c>
      <c r="D148" s="127"/>
      <c r="E148" s="127"/>
      <c r="F148" s="1">
        <f>D148+E148</f>
        <v>0</v>
      </c>
    </row>
    <row r="149" s="1" customFormat="1" ht="27" customHeight="1" spans="1:6">
      <c r="A149" s="122">
        <v>20126</v>
      </c>
      <c r="B149" s="123" t="s">
        <v>425</v>
      </c>
      <c r="C149" s="124">
        <f>SUM(C150:C154)</f>
        <v>109</v>
      </c>
      <c r="D149" s="124">
        <f>SUM(D150:D154)</f>
        <v>103</v>
      </c>
      <c r="E149" s="124">
        <f>SUM(E150:E154)</f>
        <v>99</v>
      </c>
      <c r="F149" s="114" t="s">
        <v>337</v>
      </c>
    </row>
    <row r="150" s="1" customFormat="1" ht="27" customHeight="1" spans="1:6">
      <c r="A150" s="125">
        <v>2012601</v>
      </c>
      <c r="B150" s="126" t="s">
        <v>339</v>
      </c>
      <c r="C150" s="127">
        <v>80</v>
      </c>
      <c r="D150" s="127">
        <v>90</v>
      </c>
      <c r="E150" s="127">
        <v>86</v>
      </c>
      <c r="F150" s="114" t="s">
        <v>337</v>
      </c>
    </row>
    <row r="151" s="1" customFormat="1" ht="27" hidden="1" customHeight="1" spans="1:6">
      <c r="A151" s="125">
        <v>2012602</v>
      </c>
      <c r="B151" s="126" t="s">
        <v>340</v>
      </c>
      <c r="C151" s="127">
        <v>0</v>
      </c>
      <c r="D151" s="127"/>
      <c r="E151" s="127"/>
      <c r="F151" s="1">
        <f>D151+E151</f>
        <v>0</v>
      </c>
    </row>
    <row r="152" s="1" customFormat="1" ht="27" hidden="1" customHeight="1" spans="1:6">
      <c r="A152" s="125">
        <v>2012603</v>
      </c>
      <c r="B152" s="126" t="s">
        <v>341</v>
      </c>
      <c r="C152" s="127">
        <v>0</v>
      </c>
      <c r="D152" s="127"/>
      <c r="E152" s="127"/>
      <c r="F152" s="1">
        <f>D152+E152</f>
        <v>0</v>
      </c>
    </row>
    <row r="153" s="1" customFormat="1" ht="27" customHeight="1" spans="1:6">
      <c r="A153" s="125">
        <v>2012604</v>
      </c>
      <c r="B153" s="126" t="s">
        <v>426</v>
      </c>
      <c r="C153" s="127">
        <v>29</v>
      </c>
      <c r="D153" s="127">
        <v>13</v>
      </c>
      <c r="E153" s="127">
        <v>13</v>
      </c>
      <c r="F153" s="114" t="s">
        <v>337</v>
      </c>
    </row>
    <row r="154" s="1" customFormat="1" ht="27" hidden="1" customHeight="1" spans="1:6">
      <c r="A154" s="125">
        <v>2012699</v>
      </c>
      <c r="B154" s="126" t="s">
        <v>427</v>
      </c>
      <c r="C154" s="127">
        <v>0</v>
      </c>
      <c r="D154" s="127"/>
      <c r="E154" s="127"/>
      <c r="F154" s="1">
        <f>D154+E154</f>
        <v>0</v>
      </c>
    </row>
    <row r="155" s="1" customFormat="1" ht="27" customHeight="1" spans="1:6">
      <c r="A155" s="122">
        <v>20128</v>
      </c>
      <c r="B155" s="123" t="s">
        <v>428</v>
      </c>
      <c r="C155" s="124">
        <f>SUM(C156:C161)</f>
        <v>156</v>
      </c>
      <c r="D155" s="124">
        <f>SUM(D156:D161)</f>
        <v>165</v>
      </c>
      <c r="E155" s="124">
        <f>SUM(E156:E161)</f>
        <v>160</v>
      </c>
      <c r="F155" s="114" t="s">
        <v>337</v>
      </c>
    </row>
    <row r="156" s="1" customFormat="1" ht="27" customHeight="1" spans="1:6">
      <c r="A156" s="125">
        <v>2012801</v>
      </c>
      <c r="B156" s="126" t="s">
        <v>339</v>
      </c>
      <c r="C156" s="127">
        <v>107</v>
      </c>
      <c r="D156" s="127">
        <v>108</v>
      </c>
      <c r="E156" s="127">
        <v>101</v>
      </c>
      <c r="F156" s="114" t="s">
        <v>337</v>
      </c>
    </row>
    <row r="157" s="1" customFormat="1" ht="27" customHeight="1" spans="1:6">
      <c r="A157" s="125">
        <v>2012802</v>
      </c>
      <c r="B157" s="126" t="s">
        <v>340</v>
      </c>
      <c r="C157" s="127">
        <v>18</v>
      </c>
      <c r="D157" s="127">
        <v>29</v>
      </c>
      <c r="E157" s="127">
        <v>29</v>
      </c>
      <c r="F157" s="114" t="s">
        <v>337</v>
      </c>
    </row>
    <row r="158" s="1" customFormat="1" ht="27" hidden="1" customHeight="1" spans="1:6">
      <c r="A158" s="125">
        <v>2012803</v>
      </c>
      <c r="B158" s="126" t="s">
        <v>341</v>
      </c>
      <c r="C158" s="127">
        <v>0</v>
      </c>
      <c r="D158" s="127"/>
      <c r="E158" s="127"/>
      <c r="F158" s="1">
        <f>D158+E158</f>
        <v>0</v>
      </c>
    </row>
    <row r="159" s="1" customFormat="1" ht="27" customHeight="1" spans="1:6">
      <c r="A159" s="125">
        <v>2012804</v>
      </c>
      <c r="B159" s="126" t="s">
        <v>353</v>
      </c>
      <c r="C159" s="127">
        <v>5</v>
      </c>
      <c r="D159" s="127">
        <v>2</v>
      </c>
      <c r="E159" s="127">
        <v>2</v>
      </c>
      <c r="F159" s="114" t="s">
        <v>337</v>
      </c>
    </row>
    <row r="160" s="1" customFormat="1" ht="27" customHeight="1" spans="1:6">
      <c r="A160" s="125">
        <v>2012850</v>
      </c>
      <c r="B160" s="126" t="s">
        <v>348</v>
      </c>
      <c r="C160" s="127">
        <v>17</v>
      </c>
      <c r="D160" s="127">
        <v>17</v>
      </c>
      <c r="E160" s="127">
        <v>19</v>
      </c>
      <c r="F160" s="114" t="s">
        <v>337</v>
      </c>
    </row>
    <row r="161" s="1" customFormat="1" ht="27" customHeight="1" spans="1:6">
      <c r="A161" s="125">
        <v>2012899</v>
      </c>
      <c r="B161" s="126" t="s">
        <v>429</v>
      </c>
      <c r="C161" s="127">
        <v>9</v>
      </c>
      <c r="D161" s="127">
        <v>9</v>
      </c>
      <c r="E161" s="127">
        <v>9</v>
      </c>
      <c r="F161" s="114" t="s">
        <v>337</v>
      </c>
    </row>
    <row r="162" s="1" customFormat="1" ht="27" customHeight="1" spans="1:6">
      <c r="A162" s="122">
        <v>20129</v>
      </c>
      <c r="B162" s="123" t="s">
        <v>430</v>
      </c>
      <c r="C162" s="124">
        <f>SUM(C163:C168)</f>
        <v>527</v>
      </c>
      <c r="D162" s="124">
        <f>SUM(D163:D168)</f>
        <v>515</v>
      </c>
      <c r="E162" s="124">
        <f>SUM(E163:E168)</f>
        <v>539</v>
      </c>
      <c r="F162" s="114" t="s">
        <v>337</v>
      </c>
    </row>
    <row r="163" s="1" customFormat="1" ht="27" customHeight="1" spans="1:6">
      <c r="A163" s="125">
        <v>2012901</v>
      </c>
      <c r="B163" s="126" t="s">
        <v>339</v>
      </c>
      <c r="C163" s="127">
        <v>346</v>
      </c>
      <c r="D163" s="127">
        <v>327</v>
      </c>
      <c r="E163" s="127">
        <v>353</v>
      </c>
      <c r="F163" s="114" t="s">
        <v>337</v>
      </c>
    </row>
    <row r="164" s="1" customFormat="1" ht="27" customHeight="1" spans="1:6">
      <c r="A164" s="125">
        <v>2012902</v>
      </c>
      <c r="B164" s="126" t="s">
        <v>340</v>
      </c>
      <c r="C164" s="127">
        <v>79</v>
      </c>
      <c r="D164" s="127">
        <v>74</v>
      </c>
      <c r="E164" s="127">
        <v>73</v>
      </c>
      <c r="F164" s="114" t="s">
        <v>337</v>
      </c>
    </row>
    <row r="165" s="1" customFormat="1" ht="27" hidden="1" customHeight="1" spans="1:6">
      <c r="A165" s="125">
        <v>2012903</v>
      </c>
      <c r="B165" s="126" t="s">
        <v>341</v>
      </c>
      <c r="C165" s="127">
        <v>0</v>
      </c>
      <c r="D165" s="127"/>
      <c r="E165" s="127"/>
      <c r="F165" s="1">
        <f>D165+E165</f>
        <v>0</v>
      </c>
    </row>
    <row r="166" s="1" customFormat="1" ht="27" hidden="1" customHeight="1" spans="1:6">
      <c r="A166" s="125">
        <v>2012906</v>
      </c>
      <c r="B166" s="126" t="s">
        <v>431</v>
      </c>
      <c r="C166" s="127">
        <v>0</v>
      </c>
      <c r="D166" s="127"/>
      <c r="E166" s="127"/>
      <c r="F166" s="1">
        <f>D166+E166</f>
        <v>0</v>
      </c>
    </row>
    <row r="167" s="1" customFormat="1" ht="27" customHeight="1" spans="1:6">
      <c r="A167" s="125">
        <v>2012950</v>
      </c>
      <c r="B167" s="126" t="s">
        <v>348</v>
      </c>
      <c r="C167" s="127">
        <v>18</v>
      </c>
      <c r="D167" s="127">
        <v>19</v>
      </c>
      <c r="E167" s="127">
        <v>37</v>
      </c>
      <c r="F167" s="114" t="s">
        <v>337</v>
      </c>
    </row>
    <row r="168" s="1" customFormat="1" ht="27" customHeight="1" spans="1:6">
      <c r="A168" s="125">
        <v>2012999</v>
      </c>
      <c r="B168" s="126" t="s">
        <v>432</v>
      </c>
      <c r="C168" s="127">
        <v>84</v>
      </c>
      <c r="D168" s="127">
        <v>95</v>
      </c>
      <c r="E168" s="127">
        <v>76</v>
      </c>
      <c r="F168" s="114" t="s">
        <v>337</v>
      </c>
    </row>
    <row r="169" s="1" customFormat="1" ht="27" customHeight="1" spans="1:6">
      <c r="A169" s="122">
        <v>20131</v>
      </c>
      <c r="B169" s="123" t="s">
        <v>433</v>
      </c>
      <c r="C169" s="124">
        <f>SUM(C170:C175)</f>
        <v>1453</v>
      </c>
      <c r="D169" s="124">
        <f>SUM(D170:D175)</f>
        <v>1420</v>
      </c>
      <c r="E169" s="124">
        <f>SUM(E170:E175)</f>
        <v>1789</v>
      </c>
      <c r="F169" s="114" t="s">
        <v>337</v>
      </c>
    </row>
    <row r="170" s="1" customFormat="1" ht="27" customHeight="1" spans="1:6">
      <c r="A170" s="125">
        <v>2013101</v>
      </c>
      <c r="B170" s="126" t="s">
        <v>339</v>
      </c>
      <c r="C170" s="127">
        <v>1090</v>
      </c>
      <c r="D170" s="127">
        <v>1101</v>
      </c>
      <c r="E170" s="127">
        <v>1208</v>
      </c>
      <c r="F170" s="114" t="s">
        <v>337</v>
      </c>
    </row>
    <row r="171" s="1" customFormat="1" ht="27" customHeight="1" spans="1:6">
      <c r="A171" s="125">
        <v>2013102</v>
      </c>
      <c r="B171" s="126" t="s">
        <v>340</v>
      </c>
      <c r="C171" s="127">
        <v>263</v>
      </c>
      <c r="D171" s="127">
        <v>219</v>
      </c>
      <c r="E171" s="127">
        <v>581</v>
      </c>
      <c r="F171" s="114" t="s">
        <v>337</v>
      </c>
    </row>
    <row r="172" s="1" customFormat="1" ht="27" hidden="1" customHeight="1" spans="1:6">
      <c r="A172" s="125">
        <v>2013103</v>
      </c>
      <c r="B172" s="126" t="s">
        <v>341</v>
      </c>
      <c r="C172" s="127">
        <v>0</v>
      </c>
      <c r="D172" s="127"/>
      <c r="E172" s="127"/>
      <c r="F172" s="1">
        <f>D172+E172</f>
        <v>0</v>
      </c>
    </row>
    <row r="173" s="1" customFormat="1" ht="27" hidden="1" customHeight="1" spans="1:6">
      <c r="A173" s="125">
        <v>2013105</v>
      </c>
      <c r="B173" s="126" t="s">
        <v>434</v>
      </c>
      <c r="C173" s="127">
        <v>0</v>
      </c>
      <c r="D173" s="127"/>
      <c r="E173" s="127"/>
      <c r="F173" s="1">
        <f>D173+E173</f>
        <v>0</v>
      </c>
    </row>
    <row r="174" s="1" customFormat="1" ht="27" hidden="1" customHeight="1" spans="1:6">
      <c r="A174" s="125">
        <v>2013150</v>
      </c>
      <c r="B174" s="126" t="s">
        <v>348</v>
      </c>
      <c r="C174" s="127">
        <v>0</v>
      </c>
      <c r="D174" s="127"/>
      <c r="E174" s="127"/>
      <c r="F174" s="1">
        <f>D174+E174</f>
        <v>0</v>
      </c>
    </row>
    <row r="175" s="1" customFormat="1" ht="27" customHeight="1" spans="1:6">
      <c r="A175" s="125">
        <v>2013199</v>
      </c>
      <c r="B175" s="126" t="s">
        <v>435</v>
      </c>
      <c r="C175" s="127">
        <v>100</v>
      </c>
      <c r="D175" s="127">
        <v>100</v>
      </c>
      <c r="E175" s="127"/>
      <c r="F175" s="114" t="s">
        <v>337</v>
      </c>
    </row>
    <row r="176" s="1" customFormat="1" ht="27" customHeight="1" spans="1:6">
      <c r="A176" s="122">
        <v>20132</v>
      </c>
      <c r="B176" s="123" t="s">
        <v>436</v>
      </c>
      <c r="C176" s="124">
        <f>SUM(C177:C182)</f>
        <v>1952</v>
      </c>
      <c r="D176" s="124">
        <f>SUM(D177:D182)</f>
        <v>2353</v>
      </c>
      <c r="E176" s="124">
        <f>SUM(E177:E182)</f>
        <v>1588</v>
      </c>
      <c r="F176" s="114" t="s">
        <v>337</v>
      </c>
    </row>
    <row r="177" s="1" customFormat="1" ht="27" customHeight="1" spans="1:6">
      <c r="A177" s="125">
        <v>2013201</v>
      </c>
      <c r="B177" s="126" t="s">
        <v>339</v>
      </c>
      <c r="C177" s="127">
        <v>385</v>
      </c>
      <c r="D177" s="127">
        <v>365</v>
      </c>
      <c r="E177" s="127">
        <v>388</v>
      </c>
      <c r="F177" s="114" t="s">
        <v>337</v>
      </c>
    </row>
    <row r="178" s="1" customFormat="1" ht="27" hidden="1" customHeight="1" spans="1:6">
      <c r="A178" s="125">
        <v>2013202</v>
      </c>
      <c r="B178" s="126" t="s">
        <v>340</v>
      </c>
      <c r="C178" s="127">
        <v>0</v>
      </c>
      <c r="D178" s="127"/>
      <c r="E178" s="127"/>
      <c r="F178" s="1">
        <f>D178+E178</f>
        <v>0</v>
      </c>
    </row>
    <row r="179" s="1" customFormat="1" ht="27" hidden="1" customHeight="1" spans="1:6">
      <c r="A179" s="125">
        <v>2013203</v>
      </c>
      <c r="B179" s="126" t="s">
        <v>341</v>
      </c>
      <c r="C179" s="127">
        <v>0</v>
      </c>
      <c r="D179" s="127"/>
      <c r="E179" s="127"/>
      <c r="F179" s="1">
        <f>D179+E179</f>
        <v>0</v>
      </c>
    </row>
    <row r="180" s="1" customFormat="1" ht="27" customHeight="1" spans="1:6">
      <c r="A180" s="125">
        <v>2013204</v>
      </c>
      <c r="B180" s="126" t="s">
        <v>437</v>
      </c>
      <c r="C180" s="127">
        <v>23</v>
      </c>
      <c r="D180" s="127">
        <v>21</v>
      </c>
      <c r="E180" s="127">
        <v>21</v>
      </c>
      <c r="F180" s="114" t="s">
        <v>337</v>
      </c>
    </row>
    <row r="181" s="1" customFormat="1" ht="27" customHeight="1" spans="1:6">
      <c r="A181" s="125">
        <v>2013250</v>
      </c>
      <c r="B181" s="126" t="s">
        <v>348</v>
      </c>
      <c r="C181" s="127">
        <v>346</v>
      </c>
      <c r="D181" s="127">
        <v>322</v>
      </c>
      <c r="E181" s="127">
        <v>313</v>
      </c>
      <c r="F181" s="114" t="s">
        <v>337</v>
      </c>
    </row>
    <row r="182" s="1" customFormat="1" ht="27" customHeight="1" spans="1:6">
      <c r="A182" s="125">
        <v>2013299</v>
      </c>
      <c r="B182" s="126" t="s">
        <v>438</v>
      </c>
      <c r="C182" s="127">
        <v>1198</v>
      </c>
      <c r="D182" s="127">
        <v>1645</v>
      </c>
      <c r="E182" s="127">
        <v>866</v>
      </c>
      <c r="F182" s="114" t="s">
        <v>337</v>
      </c>
    </row>
    <row r="183" s="1" customFormat="1" ht="27" customHeight="1" spans="1:6">
      <c r="A183" s="122">
        <v>20133</v>
      </c>
      <c r="B183" s="123" t="s">
        <v>439</v>
      </c>
      <c r="C183" s="124">
        <f>SUM(C184:C190)</f>
        <v>469</v>
      </c>
      <c r="D183" s="124">
        <f>SUM(D184:D190)</f>
        <v>415</v>
      </c>
      <c r="E183" s="124">
        <f>SUM(E184:E190)</f>
        <v>422</v>
      </c>
      <c r="F183" s="114" t="s">
        <v>337</v>
      </c>
    </row>
    <row r="184" s="1" customFormat="1" ht="27" customHeight="1" spans="1:6">
      <c r="A184" s="125">
        <v>2013301</v>
      </c>
      <c r="B184" s="126" t="s">
        <v>339</v>
      </c>
      <c r="C184" s="127">
        <v>305</v>
      </c>
      <c r="D184" s="127">
        <v>277</v>
      </c>
      <c r="E184" s="127">
        <v>305</v>
      </c>
      <c r="F184" s="114" t="s">
        <v>337</v>
      </c>
    </row>
    <row r="185" s="1" customFormat="1" ht="27" customHeight="1" spans="1:6">
      <c r="A185" s="125">
        <v>2013302</v>
      </c>
      <c r="B185" s="126" t="s">
        <v>340</v>
      </c>
      <c r="C185" s="127">
        <v>69</v>
      </c>
      <c r="D185" s="127">
        <v>75</v>
      </c>
      <c r="E185" s="127">
        <v>59</v>
      </c>
      <c r="F185" s="114" t="s">
        <v>337</v>
      </c>
    </row>
    <row r="186" s="1" customFormat="1" ht="27" hidden="1" customHeight="1" spans="1:6">
      <c r="A186" s="125">
        <v>2013303</v>
      </c>
      <c r="B186" s="126" t="s">
        <v>341</v>
      </c>
      <c r="C186" s="127">
        <v>0</v>
      </c>
      <c r="D186" s="127"/>
      <c r="E186" s="127"/>
      <c r="F186" s="1">
        <f>D186+E186</f>
        <v>0</v>
      </c>
    </row>
    <row r="187" s="1" customFormat="1" ht="27" hidden="1" customHeight="1" spans="1:6">
      <c r="A187" s="125">
        <v>2013304</v>
      </c>
      <c r="B187" s="126" t="s">
        <v>440</v>
      </c>
      <c r="C187" s="127">
        <v>0</v>
      </c>
      <c r="D187" s="127"/>
      <c r="E187" s="127"/>
      <c r="F187" s="1">
        <f>D187+E187</f>
        <v>0</v>
      </c>
    </row>
    <row r="188" s="1" customFormat="1" ht="27" hidden="1" customHeight="1" spans="1:6">
      <c r="A188" s="125">
        <v>2013305</v>
      </c>
      <c r="B188" s="126" t="s">
        <v>441</v>
      </c>
      <c r="C188" s="127">
        <v>22</v>
      </c>
      <c r="D188" s="127"/>
      <c r="E188" s="127"/>
      <c r="F188" s="1">
        <f>D188+E188</f>
        <v>0</v>
      </c>
    </row>
    <row r="189" s="1" customFormat="1" ht="27" customHeight="1" spans="1:6">
      <c r="A189" s="125">
        <v>2013350</v>
      </c>
      <c r="B189" s="126" t="s">
        <v>348</v>
      </c>
      <c r="C189" s="127">
        <v>20</v>
      </c>
      <c r="D189" s="127">
        <v>12</v>
      </c>
      <c r="E189" s="127">
        <v>4</v>
      </c>
      <c r="F189" s="114" t="s">
        <v>337</v>
      </c>
    </row>
    <row r="190" s="1" customFormat="1" ht="27" customHeight="1" spans="1:6">
      <c r="A190" s="125">
        <v>2013399</v>
      </c>
      <c r="B190" s="126" t="s">
        <v>442</v>
      </c>
      <c r="C190" s="127">
        <v>53</v>
      </c>
      <c r="D190" s="127">
        <v>51</v>
      </c>
      <c r="E190" s="127">
        <v>54</v>
      </c>
      <c r="F190" s="114" t="s">
        <v>337</v>
      </c>
    </row>
    <row r="191" s="1" customFormat="1" ht="27" customHeight="1" spans="1:6">
      <c r="A191" s="122">
        <v>20134</v>
      </c>
      <c r="B191" s="123" t="s">
        <v>443</v>
      </c>
      <c r="C191" s="124">
        <f>SUM(C192:C198)</f>
        <v>166</v>
      </c>
      <c r="D191" s="124">
        <f>SUM(D192:D198)</f>
        <v>146</v>
      </c>
      <c r="E191" s="124">
        <f>SUM(E192:E198)</f>
        <v>193</v>
      </c>
      <c r="F191" s="114" t="s">
        <v>337</v>
      </c>
    </row>
    <row r="192" s="1" customFormat="1" ht="27" customHeight="1" spans="1:6">
      <c r="A192" s="125">
        <v>2013401</v>
      </c>
      <c r="B192" s="126" t="s">
        <v>339</v>
      </c>
      <c r="C192" s="127">
        <v>143</v>
      </c>
      <c r="D192" s="127">
        <v>131</v>
      </c>
      <c r="E192" s="127">
        <v>160</v>
      </c>
      <c r="F192" s="114" t="s">
        <v>337</v>
      </c>
    </row>
    <row r="193" s="1" customFormat="1" ht="27" customHeight="1" spans="1:6">
      <c r="A193" s="125">
        <v>2013402</v>
      </c>
      <c r="B193" s="126" t="s">
        <v>340</v>
      </c>
      <c r="C193" s="127">
        <v>10</v>
      </c>
      <c r="D193" s="127">
        <v>10</v>
      </c>
      <c r="E193" s="127">
        <v>28</v>
      </c>
      <c r="F193" s="114" t="s">
        <v>337</v>
      </c>
    </row>
    <row r="194" s="1" customFormat="1" ht="27" hidden="1" customHeight="1" spans="1:6">
      <c r="A194" s="125">
        <v>2013403</v>
      </c>
      <c r="B194" s="126" t="s">
        <v>341</v>
      </c>
      <c r="C194" s="127">
        <v>0</v>
      </c>
      <c r="D194" s="127"/>
      <c r="E194" s="127"/>
      <c r="F194" s="1">
        <f>D194+E194</f>
        <v>0</v>
      </c>
    </row>
    <row r="195" s="1" customFormat="1" ht="27" customHeight="1" spans="1:6">
      <c r="A195" s="125">
        <v>2013404</v>
      </c>
      <c r="B195" s="126" t="s">
        <v>444</v>
      </c>
      <c r="C195" s="127">
        <v>5</v>
      </c>
      <c r="D195" s="127">
        <v>5</v>
      </c>
      <c r="E195" s="127"/>
      <c r="F195" s="114" t="s">
        <v>337</v>
      </c>
    </row>
    <row r="196" s="1" customFormat="1" ht="27" hidden="1" customHeight="1" spans="1:6">
      <c r="A196" s="125">
        <v>2013405</v>
      </c>
      <c r="B196" s="126" t="s">
        <v>445</v>
      </c>
      <c r="C196" s="127">
        <v>0</v>
      </c>
      <c r="D196" s="127"/>
      <c r="E196" s="127"/>
      <c r="F196" s="1">
        <f>D196+E196</f>
        <v>0</v>
      </c>
    </row>
    <row r="197" s="1" customFormat="1" ht="27" hidden="1" customHeight="1" spans="1:6">
      <c r="A197" s="125">
        <v>2013450</v>
      </c>
      <c r="B197" s="126" t="s">
        <v>348</v>
      </c>
      <c r="C197" s="127">
        <v>0</v>
      </c>
      <c r="D197" s="127"/>
      <c r="E197" s="127"/>
      <c r="F197" s="1">
        <f>D197+E197</f>
        <v>0</v>
      </c>
    </row>
    <row r="198" s="1" customFormat="1" ht="27" customHeight="1" spans="1:6">
      <c r="A198" s="125">
        <v>2013499</v>
      </c>
      <c r="B198" s="126" t="s">
        <v>446</v>
      </c>
      <c r="C198" s="127">
        <v>8</v>
      </c>
      <c r="D198" s="127"/>
      <c r="E198" s="127">
        <v>5</v>
      </c>
      <c r="F198" s="114" t="s">
        <v>337</v>
      </c>
    </row>
    <row r="199" s="1" customFormat="1" ht="27" hidden="1" customHeight="1" spans="1:6">
      <c r="A199" s="122">
        <v>20135</v>
      </c>
      <c r="B199" s="123" t="s">
        <v>447</v>
      </c>
      <c r="C199" s="124">
        <f>SUM(C200:C204)</f>
        <v>0</v>
      </c>
      <c r="D199" s="124">
        <f>SUM(D200:D204)</f>
        <v>0</v>
      </c>
      <c r="E199" s="124">
        <f>SUM(E200:E204)</f>
        <v>0</v>
      </c>
      <c r="F199" s="1">
        <f t="shared" ref="F198:F261" si="2">D199+E199</f>
        <v>0</v>
      </c>
    </row>
    <row r="200" s="1" customFormat="1" ht="27" hidden="1" customHeight="1" spans="1:6">
      <c r="A200" s="125">
        <v>2013501</v>
      </c>
      <c r="B200" s="126" t="s">
        <v>339</v>
      </c>
      <c r="C200" s="127">
        <v>0</v>
      </c>
      <c r="D200" s="127"/>
      <c r="E200" s="127"/>
      <c r="F200" s="1">
        <f t="shared" si="2"/>
        <v>0</v>
      </c>
    </row>
    <row r="201" s="1" customFormat="1" ht="27" hidden="1" customHeight="1" spans="1:6">
      <c r="A201" s="125">
        <v>2013502</v>
      </c>
      <c r="B201" s="126" t="s">
        <v>340</v>
      </c>
      <c r="C201" s="127">
        <v>0</v>
      </c>
      <c r="D201" s="127"/>
      <c r="E201" s="127"/>
      <c r="F201" s="1">
        <f t="shared" si="2"/>
        <v>0</v>
      </c>
    </row>
    <row r="202" s="1" customFormat="1" ht="27" hidden="1" customHeight="1" spans="1:6">
      <c r="A202" s="125">
        <v>2013503</v>
      </c>
      <c r="B202" s="126" t="s">
        <v>341</v>
      </c>
      <c r="C202" s="127">
        <v>0</v>
      </c>
      <c r="D202" s="127"/>
      <c r="E202" s="127"/>
      <c r="F202" s="1">
        <f t="shared" si="2"/>
        <v>0</v>
      </c>
    </row>
    <row r="203" s="1" customFormat="1" ht="27" hidden="1" customHeight="1" spans="1:6">
      <c r="A203" s="125">
        <v>2013550</v>
      </c>
      <c r="B203" s="126" t="s">
        <v>348</v>
      </c>
      <c r="C203" s="127">
        <v>0</v>
      </c>
      <c r="D203" s="127"/>
      <c r="E203" s="127"/>
      <c r="F203" s="1">
        <f t="shared" si="2"/>
        <v>0</v>
      </c>
    </row>
    <row r="204" s="1" customFormat="1" ht="27" hidden="1" customHeight="1" spans="1:6">
      <c r="A204" s="125">
        <v>2013599</v>
      </c>
      <c r="B204" s="126" t="s">
        <v>448</v>
      </c>
      <c r="C204" s="127">
        <v>0</v>
      </c>
      <c r="D204" s="127"/>
      <c r="E204" s="127"/>
      <c r="F204" s="1">
        <f t="shared" si="2"/>
        <v>0</v>
      </c>
    </row>
    <row r="205" s="1" customFormat="1" ht="27" hidden="1" customHeight="1" spans="1:6">
      <c r="A205" s="122">
        <v>20136</v>
      </c>
      <c r="B205" s="123" t="s">
        <v>449</v>
      </c>
      <c r="C205" s="124">
        <f>SUM(C206:C210)</f>
        <v>0</v>
      </c>
      <c r="D205" s="124">
        <f>SUM(D206:D210)</f>
        <v>0</v>
      </c>
      <c r="E205" s="124">
        <f>SUM(E206:E210)</f>
        <v>0</v>
      </c>
      <c r="F205" s="1">
        <f t="shared" si="2"/>
        <v>0</v>
      </c>
    </row>
    <row r="206" s="1" customFormat="1" ht="27" hidden="1" customHeight="1" spans="1:6">
      <c r="A206" s="125">
        <v>2013601</v>
      </c>
      <c r="B206" s="126" t="s">
        <v>339</v>
      </c>
      <c r="C206" s="127">
        <v>0</v>
      </c>
      <c r="D206" s="127"/>
      <c r="E206" s="127"/>
      <c r="F206" s="1">
        <f t="shared" si="2"/>
        <v>0</v>
      </c>
    </row>
    <row r="207" s="1" customFormat="1" ht="27" hidden="1" customHeight="1" spans="1:6">
      <c r="A207" s="125">
        <v>2013602</v>
      </c>
      <c r="B207" s="126" t="s">
        <v>340</v>
      </c>
      <c r="C207" s="127">
        <v>0</v>
      </c>
      <c r="D207" s="127"/>
      <c r="E207" s="127"/>
      <c r="F207" s="1">
        <f t="shared" si="2"/>
        <v>0</v>
      </c>
    </row>
    <row r="208" s="1" customFormat="1" ht="27" hidden="1" customHeight="1" spans="1:6">
      <c r="A208" s="125">
        <v>2013603</v>
      </c>
      <c r="B208" s="126" t="s">
        <v>341</v>
      </c>
      <c r="C208" s="127">
        <v>0</v>
      </c>
      <c r="D208" s="127"/>
      <c r="E208" s="127"/>
      <c r="F208" s="1">
        <f t="shared" si="2"/>
        <v>0</v>
      </c>
    </row>
    <row r="209" s="1" customFormat="1" ht="27" hidden="1" customHeight="1" spans="1:6">
      <c r="A209" s="125">
        <v>2013650</v>
      </c>
      <c r="B209" s="126" t="s">
        <v>348</v>
      </c>
      <c r="C209" s="127">
        <v>0</v>
      </c>
      <c r="D209" s="127"/>
      <c r="E209" s="127"/>
      <c r="F209" s="1">
        <f t="shared" si="2"/>
        <v>0</v>
      </c>
    </row>
    <row r="210" s="1" customFormat="1" ht="27" hidden="1" customHeight="1" spans="1:6">
      <c r="A210" s="125">
        <v>2013699</v>
      </c>
      <c r="B210" s="126" t="s">
        <v>450</v>
      </c>
      <c r="C210" s="127">
        <v>0</v>
      </c>
      <c r="D210" s="127"/>
      <c r="E210" s="127"/>
      <c r="F210" s="1">
        <f t="shared" si="2"/>
        <v>0</v>
      </c>
    </row>
    <row r="211" s="1" customFormat="1" ht="27" hidden="1" customHeight="1" spans="1:6">
      <c r="A211" s="122">
        <v>20137</v>
      </c>
      <c r="B211" s="123" t="s">
        <v>451</v>
      </c>
      <c r="C211" s="124">
        <f>SUM(C212:C217)</f>
        <v>0</v>
      </c>
      <c r="D211" s="124">
        <f>SUM(D212:D217)</f>
        <v>0</v>
      </c>
      <c r="E211" s="124">
        <f>SUM(E212:E217)</f>
        <v>0</v>
      </c>
      <c r="F211" s="1">
        <f t="shared" si="2"/>
        <v>0</v>
      </c>
    </row>
    <row r="212" s="1" customFormat="1" ht="27" hidden="1" customHeight="1" spans="1:6">
      <c r="A212" s="125">
        <v>2013701</v>
      </c>
      <c r="B212" s="126" t="s">
        <v>339</v>
      </c>
      <c r="C212" s="127">
        <v>0</v>
      </c>
      <c r="D212" s="127"/>
      <c r="E212" s="127"/>
      <c r="F212" s="1">
        <f t="shared" si="2"/>
        <v>0</v>
      </c>
    </row>
    <row r="213" s="1" customFormat="1" ht="27" hidden="1" customHeight="1" spans="1:6">
      <c r="A213" s="125">
        <v>2013702</v>
      </c>
      <c r="B213" s="126" t="s">
        <v>340</v>
      </c>
      <c r="C213" s="127">
        <v>0</v>
      </c>
      <c r="D213" s="127"/>
      <c r="E213" s="127"/>
      <c r="F213" s="1">
        <f t="shared" si="2"/>
        <v>0</v>
      </c>
    </row>
    <row r="214" s="1" customFormat="1" ht="27" hidden="1" customHeight="1" spans="1:6">
      <c r="A214" s="125">
        <v>2013703</v>
      </c>
      <c r="B214" s="126" t="s">
        <v>341</v>
      </c>
      <c r="C214" s="127">
        <v>0</v>
      </c>
      <c r="D214" s="127"/>
      <c r="E214" s="127"/>
      <c r="F214" s="1">
        <f t="shared" si="2"/>
        <v>0</v>
      </c>
    </row>
    <row r="215" s="1" customFormat="1" ht="27" hidden="1" customHeight="1" spans="1:6">
      <c r="A215" s="125">
        <v>2013704</v>
      </c>
      <c r="B215" s="126" t="s">
        <v>452</v>
      </c>
      <c r="C215" s="127">
        <v>0</v>
      </c>
      <c r="D215" s="127"/>
      <c r="E215" s="127"/>
      <c r="F215" s="1">
        <f t="shared" si="2"/>
        <v>0</v>
      </c>
    </row>
    <row r="216" s="1" customFormat="1" ht="27" hidden="1" customHeight="1" spans="1:6">
      <c r="A216" s="125">
        <v>2013750</v>
      </c>
      <c r="B216" s="126" t="s">
        <v>348</v>
      </c>
      <c r="C216" s="127">
        <v>0</v>
      </c>
      <c r="D216" s="127"/>
      <c r="E216" s="127"/>
      <c r="F216" s="1">
        <f t="shared" si="2"/>
        <v>0</v>
      </c>
    </row>
    <row r="217" s="1" customFormat="1" ht="27" hidden="1" customHeight="1" spans="1:6">
      <c r="A217" s="125">
        <v>2013799</v>
      </c>
      <c r="B217" s="126" t="s">
        <v>453</v>
      </c>
      <c r="C217" s="127">
        <v>0</v>
      </c>
      <c r="D217" s="127"/>
      <c r="E217" s="127"/>
      <c r="F217" s="1">
        <f t="shared" si="2"/>
        <v>0</v>
      </c>
    </row>
    <row r="218" s="1" customFormat="1" ht="27" customHeight="1" spans="1:6">
      <c r="A218" s="122">
        <v>20138</v>
      </c>
      <c r="B218" s="123" t="s">
        <v>454</v>
      </c>
      <c r="C218" s="124">
        <f>SUM(C219:C232)</f>
        <v>3872</v>
      </c>
      <c r="D218" s="124">
        <f>SUM(D219:D232)</f>
        <v>3684</v>
      </c>
      <c r="E218" s="124">
        <f>SUM(E219:E232)</f>
        <v>3652</v>
      </c>
      <c r="F218" s="114" t="s">
        <v>337</v>
      </c>
    </row>
    <row r="219" s="1" customFormat="1" ht="27" customHeight="1" spans="1:6">
      <c r="A219" s="125">
        <v>2013801</v>
      </c>
      <c r="B219" s="126" t="s">
        <v>339</v>
      </c>
      <c r="C219" s="127">
        <v>2649</v>
      </c>
      <c r="D219" s="127">
        <v>2581</v>
      </c>
      <c r="E219" s="127">
        <v>2757</v>
      </c>
      <c r="F219" s="114" t="s">
        <v>337</v>
      </c>
    </row>
    <row r="220" s="1" customFormat="1" ht="27" customHeight="1" spans="1:6">
      <c r="A220" s="125">
        <v>2013802</v>
      </c>
      <c r="B220" s="126" t="s">
        <v>340</v>
      </c>
      <c r="C220" s="127">
        <v>14</v>
      </c>
      <c r="D220" s="127">
        <v>6</v>
      </c>
      <c r="E220" s="127">
        <v>2</v>
      </c>
      <c r="F220" s="114" t="s">
        <v>337</v>
      </c>
    </row>
    <row r="221" s="1" customFormat="1" ht="27" hidden="1" customHeight="1" spans="1:6">
      <c r="A221" s="125">
        <v>2013803</v>
      </c>
      <c r="B221" s="126" t="s">
        <v>341</v>
      </c>
      <c r="C221" s="127">
        <v>0</v>
      </c>
      <c r="D221" s="127"/>
      <c r="E221" s="127"/>
      <c r="F221" s="1">
        <f t="shared" si="2"/>
        <v>0</v>
      </c>
    </row>
    <row r="222" s="1" customFormat="1" ht="27" hidden="1" customHeight="1" spans="1:6">
      <c r="A222" s="125">
        <v>2013804</v>
      </c>
      <c r="B222" s="126" t="s">
        <v>455</v>
      </c>
      <c r="C222" s="127">
        <v>49</v>
      </c>
      <c r="D222" s="127"/>
      <c r="E222" s="127"/>
      <c r="F222" s="1">
        <f t="shared" si="2"/>
        <v>0</v>
      </c>
    </row>
    <row r="223" s="1" customFormat="1" ht="27" customHeight="1" spans="1:6">
      <c r="A223" s="125">
        <v>2013805</v>
      </c>
      <c r="B223" s="126" t="s">
        <v>456</v>
      </c>
      <c r="C223" s="127">
        <v>127</v>
      </c>
      <c r="D223" s="127">
        <v>100</v>
      </c>
      <c r="E223" s="127">
        <v>6</v>
      </c>
      <c r="F223" s="114" t="s">
        <v>337</v>
      </c>
    </row>
    <row r="224" s="1" customFormat="1" ht="27" customHeight="1" spans="1:6">
      <c r="A224" s="125">
        <v>2013808</v>
      </c>
      <c r="B224" s="126" t="s">
        <v>380</v>
      </c>
      <c r="C224" s="127">
        <v>22</v>
      </c>
      <c r="D224" s="127">
        <v>12</v>
      </c>
      <c r="E224" s="127"/>
      <c r="F224" s="114" t="s">
        <v>337</v>
      </c>
    </row>
    <row r="225" s="1" customFormat="1" ht="27" customHeight="1" spans="1:6">
      <c r="A225" s="125">
        <v>2013810</v>
      </c>
      <c r="B225" s="126" t="s">
        <v>457</v>
      </c>
      <c r="C225" s="127">
        <v>27</v>
      </c>
      <c r="D225" s="127">
        <v>2</v>
      </c>
      <c r="E225" s="127">
        <v>2</v>
      </c>
      <c r="F225" s="114" t="s">
        <v>337</v>
      </c>
    </row>
    <row r="226" s="1" customFormat="1" ht="27" customHeight="1" spans="1:6">
      <c r="A226" s="125">
        <v>2013812</v>
      </c>
      <c r="B226" s="126" t="s">
        <v>458</v>
      </c>
      <c r="C226" s="127">
        <v>29</v>
      </c>
      <c r="D226" s="127">
        <v>2</v>
      </c>
      <c r="E226" s="127">
        <v>2</v>
      </c>
      <c r="F226" s="114" t="s">
        <v>337</v>
      </c>
    </row>
    <row r="227" s="1" customFormat="1" ht="27" hidden="1" customHeight="1" spans="1:6">
      <c r="A227" s="125">
        <v>2013813</v>
      </c>
      <c r="B227" s="126" t="s">
        <v>459</v>
      </c>
      <c r="C227" s="127">
        <v>15</v>
      </c>
      <c r="D227" s="127"/>
      <c r="E227" s="127"/>
      <c r="F227" s="1">
        <f t="shared" si="2"/>
        <v>0</v>
      </c>
    </row>
    <row r="228" s="1" customFormat="1" ht="27" hidden="1" customHeight="1" spans="1:6">
      <c r="A228" s="125">
        <v>2013814</v>
      </c>
      <c r="B228" s="126" t="s">
        <v>460</v>
      </c>
      <c r="C228" s="127">
        <v>25</v>
      </c>
      <c r="D228" s="127"/>
      <c r="E228" s="127"/>
      <c r="F228" s="1">
        <f t="shared" si="2"/>
        <v>0</v>
      </c>
    </row>
    <row r="229" s="1" customFormat="1" ht="27" customHeight="1" spans="1:6">
      <c r="A229" s="125">
        <v>2013815</v>
      </c>
      <c r="B229" s="126" t="s">
        <v>461</v>
      </c>
      <c r="C229" s="127">
        <v>44</v>
      </c>
      <c r="D229" s="127">
        <v>12</v>
      </c>
      <c r="E229" s="127">
        <v>15</v>
      </c>
      <c r="F229" s="114" t="s">
        <v>337</v>
      </c>
    </row>
    <row r="230" s="1" customFormat="1" ht="27" customHeight="1" spans="1:6">
      <c r="A230" s="125">
        <v>2013816</v>
      </c>
      <c r="B230" s="126" t="s">
        <v>462</v>
      </c>
      <c r="C230" s="127">
        <v>580</v>
      </c>
      <c r="D230" s="127">
        <v>509</v>
      </c>
      <c r="E230" s="127">
        <v>499</v>
      </c>
      <c r="F230" s="114" t="s">
        <v>337</v>
      </c>
    </row>
    <row r="231" s="1" customFormat="1" ht="27" customHeight="1" spans="1:6">
      <c r="A231" s="125">
        <v>2013850</v>
      </c>
      <c r="B231" s="126" t="s">
        <v>348</v>
      </c>
      <c r="C231" s="127">
        <v>25</v>
      </c>
      <c r="D231" s="127">
        <v>25</v>
      </c>
      <c r="E231" s="127">
        <v>27</v>
      </c>
      <c r="F231" s="114" t="s">
        <v>337</v>
      </c>
    </row>
    <row r="232" s="1" customFormat="1" ht="27" customHeight="1" spans="1:6">
      <c r="A232" s="125">
        <v>2013899</v>
      </c>
      <c r="B232" s="126" t="s">
        <v>463</v>
      </c>
      <c r="C232" s="127">
        <v>266</v>
      </c>
      <c r="D232" s="127">
        <v>435</v>
      </c>
      <c r="E232" s="127">
        <v>342</v>
      </c>
      <c r="F232" s="114" t="s">
        <v>337</v>
      </c>
    </row>
    <row r="233" s="1" customFormat="1" ht="27" customHeight="1" spans="1:6">
      <c r="A233" s="122">
        <v>20139</v>
      </c>
      <c r="B233" s="123" t="s">
        <v>464</v>
      </c>
      <c r="C233" s="124">
        <f>SUM(C234:C237)</f>
        <v>0</v>
      </c>
      <c r="D233" s="124">
        <f>SUM(D234:D237)</f>
        <v>250</v>
      </c>
      <c r="E233" s="124">
        <f>SUM(E234:E237)</f>
        <v>985</v>
      </c>
      <c r="F233" s="114" t="s">
        <v>337</v>
      </c>
    </row>
    <row r="234" s="1" customFormat="1" ht="27" customHeight="1" spans="1:6">
      <c r="A234" s="125">
        <v>2013901</v>
      </c>
      <c r="B234" s="126" t="s">
        <v>465</v>
      </c>
      <c r="C234" s="127"/>
      <c r="D234" s="127">
        <v>81</v>
      </c>
      <c r="E234" s="127">
        <v>362</v>
      </c>
      <c r="F234" s="114" t="s">
        <v>337</v>
      </c>
    </row>
    <row r="235" s="1" customFormat="1" ht="27" customHeight="1" spans="1:6">
      <c r="A235" s="125">
        <v>2013902</v>
      </c>
      <c r="B235" s="126" t="s">
        <v>466</v>
      </c>
      <c r="C235" s="127"/>
      <c r="D235" s="127">
        <v>35</v>
      </c>
      <c r="E235" s="127">
        <v>35</v>
      </c>
      <c r="F235" s="114" t="s">
        <v>337</v>
      </c>
    </row>
    <row r="236" s="1" customFormat="1" ht="27" customHeight="1" spans="1:6">
      <c r="A236" s="125">
        <v>2013950</v>
      </c>
      <c r="B236" s="126" t="s">
        <v>467</v>
      </c>
      <c r="C236" s="127"/>
      <c r="D236" s="127">
        <v>26</v>
      </c>
      <c r="E236" s="131">
        <v>54</v>
      </c>
      <c r="F236" s="114" t="s">
        <v>337</v>
      </c>
    </row>
    <row r="237" s="1" customFormat="1" ht="27" customHeight="1" spans="1:6">
      <c r="A237" s="125">
        <v>2013999</v>
      </c>
      <c r="B237" s="126" t="s">
        <v>468</v>
      </c>
      <c r="C237" s="127"/>
      <c r="D237" s="127">
        <v>108</v>
      </c>
      <c r="E237" s="127">
        <v>534</v>
      </c>
      <c r="F237" s="114" t="s">
        <v>337</v>
      </c>
    </row>
    <row r="238" s="1" customFormat="1" ht="27" customHeight="1" spans="1:6">
      <c r="A238" s="122">
        <v>20140</v>
      </c>
      <c r="B238" s="123" t="s">
        <v>469</v>
      </c>
      <c r="C238" s="132">
        <f>C239+C240+C241</f>
        <v>59</v>
      </c>
      <c r="D238" s="132">
        <f>D239+D240+D241</f>
        <v>58</v>
      </c>
      <c r="E238" s="132">
        <f>E239+E240+E241</f>
        <v>123</v>
      </c>
      <c r="F238" s="114" t="s">
        <v>337</v>
      </c>
    </row>
    <row r="239" s="1" customFormat="1" ht="27" customHeight="1" spans="1:6">
      <c r="A239" s="125">
        <v>2014001</v>
      </c>
      <c r="B239" s="126" t="s">
        <v>339</v>
      </c>
      <c r="C239" s="127"/>
      <c r="D239" s="127"/>
      <c r="E239" s="127">
        <v>53</v>
      </c>
      <c r="F239" s="114" t="s">
        <v>337</v>
      </c>
    </row>
    <row r="240" s="1" customFormat="1" ht="27" hidden="1" customHeight="1" spans="1:6">
      <c r="A240" s="125">
        <v>2014002</v>
      </c>
      <c r="B240" s="126" t="s">
        <v>340</v>
      </c>
      <c r="C240" s="127"/>
      <c r="D240" s="127"/>
      <c r="E240" s="127"/>
      <c r="F240" s="1">
        <f t="shared" si="2"/>
        <v>0</v>
      </c>
    </row>
    <row r="241" s="1" customFormat="1" ht="27" customHeight="1" spans="1:6">
      <c r="A241" s="125">
        <v>2014004</v>
      </c>
      <c r="B241" s="126" t="s">
        <v>470</v>
      </c>
      <c r="C241" s="127">
        <v>59</v>
      </c>
      <c r="D241" s="127">
        <v>58</v>
      </c>
      <c r="E241" s="127">
        <v>70</v>
      </c>
      <c r="F241" s="114" t="s">
        <v>337</v>
      </c>
    </row>
    <row r="242" s="1" customFormat="1" ht="27" customHeight="1" spans="1:6">
      <c r="A242" s="122">
        <v>20199</v>
      </c>
      <c r="B242" s="123" t="s">
        <v>471</v>
      </c>
      <c r="C242" s="124">
        <f>SUM(C243:C244)</f>
        <v>2747</v>
      </c>
      <c r="D242" s="124">
        <f>SUM(D243:D244)</f>
        <v>3298</v>
      </c>
      <c r="E242" s="124">
        <f>SUM(E243:E244)</f>
        <v>3206</v>
      </c>
      <c r="F242" s="114" t="s">
        <v>337</v>
      </c>
    </row>
    <row r="243" s="1" customFormat="1" ht="27" hidden="1" customHeight="1" spans="1:6">
      <c r="A243" s="125">
        <v>2019901</v>
      </c>
      <c r="B243" s="126" t="s">
        <v>472</v>
      </c>
      <c r="C243" s="127">
        <v>0</v>
      </c>
      <c r="D243" s="127"/>
      <c r="E243" s="127"/>
      <c r="F243" s="1">
        <f t="shared" si="2"/>
        <v>0</v>
      </c>
    </row>
    <row r="244" s="1" customFormat="1" ht="27" customHeight="1" spans="1:6">
      <c r="A244" s="125">
        <v>2019999</v>
      </c>
      <c r="B244" s="126" t="s">
        <v>473</v>
      </c>
      <c r="C244" s="127">
        <v>2747</v>
      </c>
      <c r="D244" s="127">
        <v>3298</v>
      </c>
      <c r="E244" s="127">
        <v>3206</v>
      </c>
      <c r="F244" s="114" t="s">
        <v>337</v>
      </c>
    </row>
    <row r="245" s="1" customFormat="1" ht="27" hidden="1" customHeight="1" spans="1:6">
      <c r="A245" s="119">
        <v>202</v>
      </c>
      <c r="B245" s="120" t="s">
        <v>474</v>
      </c>
      <c r="C245" s="121">
        <f>C246+C247+C248</f>
        <v>0</v>
      </c>
      <c r="D245" s="121">
        <f>D246+D247+D248</f>
        <v>0</v>
      </c>
      <c r="E245" s="121">
        <f>E246+E247+E248</f>
        <v>0</v>
      </c>
      <c r="F245" s="1">
        <f t="shared" si="2"/>
        <v>0</v>
      </c>
    </row>
    <row r="246" s="1" customFormat="1" ht="27" hidden="1" customHeight="1" spans="1:6">
      <c r="A246" s="125">
        <v>20205</v>
      </c>
      <c r="B246" s="126" t="s">
        <v>475</v>
      </c>
      <c r="C246" s="127">
        <v>0</v>
      </c>
      <c r="D246" s="127"/>
      <c r="E246" s="127"/>
      <c r="F246" s="1">
        <f t="shared" si="2"/>
        <v>0</v>
      </c>
    </row>
    <row r="247" s="1" customFormat="1" ht="27" hidden="1" customHeight="1" spans="1:6">
      <c r="A247" s="125">
        <v>20206</v>
      </c>
      <c r="B247" s="126" t="s">
        <v>476</v>
      </c>
      <c r="C247" s="127">
        <v>0</v>
      </c>
      <c r="D247" s="127"/>
      <c r="E247" s="127"/>
      <c r="F247" s="1">
        <f t="shared" si="2"/>
        <v>0</v>
      </c>
    </row>
    <row r="248" s="1" customFormat="1" ht="27" hidden="1" customHeight="1" spans="1:6">
      <c r="A248" s="125">
        <v>20299</v>
      </c>
      <c r="B248" s="126" t="s">
        <v>477</v>
      </c>
      <c r="C248" s="127">
        <v>0</v>
      </c>
      <c r="D248" s="127"/>
      <c r="E248" s="127"/>
      <c r="F248" s="1">
        <f t="shared" si="2"/>
        <v>0</v>
      </c>
    </row>
    <row r="249" s="1" customFormat="1" ht="27" customHeight="1" spans="1:6">
      <c r="A249" s="119">
        <v>203</v>
      </c>
      <c r="B249" s="120" t="s">
        <v>478</v>
      </c>
      <c r="C249" s="121">
        <f>C250+C258</f>
        <v>983</v>
      </c>
      <c r="D249" s="121">
        <f>D250+D258</f>
        <v>614</v>
      </c>
      <c r="E249" s="121">
        <f>E250+E258</f>
        <v>486</v>
      </c>
      <c r="F249" s="114" t="s">
        <v>337</v>
      </c>
    </row>
    <row r="250" s="1" customFormat="1" ht="27" customHeight="1" spans="1:6">
      <c r="A250" s="122">
        <v>20306</v>
      </c>
      <c r="B250" s="123" t="s">
        <v>479</v>
      </c>
      <c r="C250" s="124">
        <f>SUM(C251:C257)</f>
        <v>699</v>
      </c>
      <c r="D250" s="124">
        <f>SUM(D251:D257)</f>
        <v>614</v>
      </c>
      <c r="E250" s="124">
        <f>SUM(E251:E257)</f>
        <v>486</v>
      </c>
      <c r="F250" s="114" t="s">
        <v>337</v>
      </c>
    </row>
    <row r="251" s="1" customFormat="1" ht="27" customHeight="1" spans="1:6">
      <c r="A251" s="125">
        <v>2030601</v>
      </c>
      <c r="B251" s="126" t="s">
        <v>480</v>
      </c>
      <c r="C251" s="127">
        <v>287</v>
      </c>
      <c r="D251" s="127">
        <v>272</v>
      </c>
      <c r="E251" s="127">
        <v>154</v>
      </c>
      <c r="F251" s="114" t="s">
        <v>337</v>
      </c>
    </row>
    <row r="252" s="1" customFormat="1" ht="27" hidden="1" customHeight="1" spans="1:6">
      <c r="A252" s="125">
        <v>2030602</v>
      </c>
      <c r="B252" s="126" t="s">
        <v>481</v>
      </c>
      <c r="C252" s="127">
        <v>0</v>
      </c>
      <c r="D252" s="127"/>
      <c r="E252" s="127"/>
      <c r="F252" s="1">
        <f t="shared" si="2"/>
        <v>0</v>
      </c>
    </row>
    <row r="253" s="1" customFormat="1" ht="27" hidden="1" customHeight="1" spans="1:6">
      <c r="A253" s="125">
        <v>2030603</v>
      </c>
      <c r="B253" s="126" t="s">
        <v>482</v>
      </c>
      <c r="C253" s="127">
        <v>0</v>
      </c>
      <c r="D253" s="127"/>
      <c r="E253" s="127"/>
      <c r="F253" s="1">
        <f t="shared" si="2"/>
        <v>0</v>
      </c>
    </row>
    <row r="254" s="1" customFormat="1" ht="27" hidden="1" customHeight="1" spans="1:6">
      <c r="A254" s="125">
        <v>2030604</v>
      </c>
      <c r="B254" s="126" t="s">
        <v>483</v>
      </c>
      <c r="C254" s="127">
        <v>0</v>
      </c>
      <c r="D254" s="127"/>
      <c r="E254" s="127"/>
      <c r="F254" s="1">
        <f t="shared" si="2"/>
        <v>0</v>
      </c>
    </row>
    <row r="255" s="1" customFormat="1" ht="27" customHeight="1" spans="1:6">
      <c r="A255" s="125">
        <v>2030607</v>
      </c>
      <c r="B255" s="126" t="s">
        <v>484</v>
      </c>
      <c r="C255" s="127">
        <v>139</v>
      </c>
      <c r="D255" s="127">
        <v>138</v>
      </c>
      <c r="E255" s="127">
        <v>138</v>
      </c>
      <c r="F255" s="114" t="s">
        <v>337</v>
      </c>
    </row>
    <row r="256" s="1" customFormat="1" ht="27" customHeight="1" spans="1:6">
      <c r="A256" s="125">
        <v>2030608</v>
      </c>
      <c r="B256" s="126" t="s">
        <v>485</v>
      </c>
      <c r="C256" s="127">
        <v>0</v>
      </c>
      <c r="D256" s="127">
        <v>17</v>
      </c>
      <c r="E256" s="127"/>
      <c r="F256" s="114" t="s">
        <v>337</v>
      </c>
    </row>
    <row r="257" s="1" customFormat="1" ht="27" customHeight="1" spans="1:6">
      <c r="A257" s="125">
        <v>2030699</v>
      </c>
      <c r="B257" s="126" t="s">
        <v>486</v>
      </c>
      <c r="C257" s="127">
        <v>273</v>
      </c>
      <c r="D257" s="127">
        <v>187</v>
      </c>
      <c r="E257" s="127">
        <v>194</v>
      </c>
      <c r="F257" s="114" t="s">
        <v>337</v>
      </c>
    </row>
    <row r="258" s="1" customFormat="1" ht="27" hidden="1" customHeight="1" spans="1:6">
      <c r="A258" s="122">
        <v>20399</v>
      </c>
      <c r="B258" s="123" t="s">
        <v>487</v>
      </c>
      <c r="C258" s="124">
        <v>284</v>
      </c>
      <c r="D258" s="124">
        <v>0</v>
      </c>
      <c r="E258" s="124">
        <v>0</v>
      </c>
      <c r="F258" s="1">
        <f t="shared" si="2"/>
        <v>0</v>
      </c>
    </row>
    <row r="259" s="1" customFormat="1" ht="27" customHeight="1" spans="1:6">
      <c r="A259" s="119">
        <v>204</v>
      </c>
      <c r="B259" s="120" t="s">
        <v>488</v>
      </c>
      <c r="C259" s="121">
        <f>C260+C263+C274+C281+C289+C298+C312+C322+C332+C340+C346</f>
        <v>26845</v>
      </c>
      <c r="D259" s="121">
        <f>D260+D263+D274+D281+D289+D298+D312+D322+D332+D340+D346</f>
        <v>30448</v>
      </c>
      <c r="E259" s="121">
        <f>E260+E263+E274+E281+E289+E298+E312+E322+E332+E340+E346</f>
        <v>25720</v>
      </c>
      <c r="F259" s="114" t="s">
        <v>337</v>
      </c>
    </row>
    <row r="260" s="1" customFormat="1" ht="27" customHeight="1" spans="1:6">
      <c r="A260" s="122">
        <v>20401</v>
      </c>
      <c r="B260" s="123" t="s">
        <v>489</v>
      </c>
      <c r="C260" s="124">
        <f>SUM(C261:C262)</f>
        <v>59</v>
      </c>
      <c r="D260" s="124">
        <f>SUM(D261:D262)</f>
        <v>60</v>
      </c>
      <c r="E260" s="124">
        <f>SUM(E261:E262)</f>
        <v>60</v>
      </c>
      <c r="F260" s="114" t="s">
        <v>337</v>
      </c>
    </row>
    <row r="261" s="1" customFormat="1" ht="27" customHeight="1" spans="1:6">
      <c r="A261" s="125">
        <v>2040101</v>
      </c>
      <c r="B261" s="126" t="s">
        <v>490</v>
      </c>
      <c r="C261" s="127">
        <v>27</v>
      </c>
      <c r="D261" s="127">
        <v>28</v>
      </c>
      <c r="E261" s="127">
        <v>28</v>
      </c>
      <c r="F261" s="114" t="s">
        <v>337</v>
      </c>
    </row>
    <row r="262" s="1" customFormat="1" ht="27" customHeight="1" spans="1:6">
      <c r="A262" s="125">
        <v>2040199</v>
      </c>
      <c r="B262" s="126" t="s">
        <v>491</v>
      </c>
      <c r="C262" s="127">
        <v>32</v>
      </c>
      <c r="D262" s="127">
        <v>32</v>
      </c>
      <c r="E262" s="127">
        <v>32</v>
      </c>
      <c r="F262" s="114" t="s">
        <v>337</v>
      </c>
    </row>
    <row r="263" s="1" customFormat="1" ht="27" customHeight="1" spans="1:6">
      <c r="A263" s="122">
        <v>20402</v>
      </c>
      <c r="B263" s="123" t="s">
        <v>492</v>
      </c>
      <c r="C263" s="124">
        <f>SUM(C264:C273)</f>
        <v>23237</v>
      </c>
      <c r="D263" s="124">
        <f>SUM(D264:D273)</f>
        <v>25669</v>
      </c>
      <c r="E263" s="124">
        <f>SUM(E264:E273)</f>
        <v>22075</v>
      </c>
      <c r="F263" s="114" t="s">
        <v>337</v>
      </c>
    </row>
    <row r="264" s="1" customFormat="1" ht="27" customHeight="1" spans="1:6">
      <c r="A264" s="125">
        <v>2040201</v>
      </c>
      <c r="B264" s="126" t="s">
        <v>339</v>
      </c>
      <c r="C264" s="127">
        <v>13837</v>
      </c>
      <c r="D264" s="127">
        <v>12560</v>
      </c>
      <c r="E264" s="127">
        <v>13836</v>
      </c>
      <c r="F264" s="114" t="s">
        <v>337</v>
      </c>
    </row>
    <row r="265" s="1" customFormat="1" ht="27" customHeight="1" spans="1:6">
      <c r="A265" s="125">
        <v>2040202</v>
      </c>
      <c r="B265" s="126" t="s">
        <v>340</v>
      </c>
      <c r="C265" s="127">
        <v>195</v>
      </c>
      <c r="D265" s="127">
        <v>195</v>
      </c>
      <c r="E265" s="127">
        <v>202</v>
      </c>
      <c r="F265" s="114" t="s">
        <v>337</v>
      </c>
    </row>
    <row r="266" s="1" customFormat="1" ht="27" hidden="1" customHeight="1" spans="1:6">
      <c r="A266" s="125">
        <v>2040203</v>
      </c>
      <c r="B266" s="126" t="s">
        <v>341</v>
      </c>
      <c r="C266" s="127">
        <v>0</v>
      </c>
      <c r="D266" s="127"/>
      <c r="E266" s="127"/>
      <c r="F266" s="1">
        <f t="shared" ref="F262:F325" si="3">D266+E266</f>
        <v>0</v>
      </c>
    </row>
    <row r="267" s="1" customFormat="1" ht="27" customHeight="1" spans="1:6">
      <c r="A267" s="125">
        <v>2040219</v>
      </c>
      <c r="B267" s="126" t="s">
        <v>380</v>
      </c>
      <c r="C267" s="127">
        <v>590</v>
      </c>
      <c r="D267" s="127">
        <v>1375</v>
      </c>
      <c r="E267" s="127">
        <v>1200</v>
      </c>
      <c r="F267" s="114" t="s">
        <v>337</v>
      </c>
    </row>
    <row r="268" s="1" customFormat="1" ht="27" customHeight="1" spans="1:6">
      <c r="A268" s="125">
        <v>2040220</v>
      </c>
      <c r="B268" s="126" t="s">
        <v>493</v>
      </c>
      <c r="C268" s="127">
        <v>2031</v>
      </c>
      <c r="D268" s="127">
        <v>233</v>
      </c>
      <c r="E268" s="127">
        <v>212</v>
      </c>
      <c r="F268" s="114" t="s">
        <v>337</v>
      </c>
    </row>
    <row r="269" s="1" customFormat="1" ht="27" hidden="1" customHeight="1" spans="1:6">
      <c r="A269" s="125">
        <v>2040221</v>
      </c>
      <c r="B269" s="126" t="s">
        <v>494</v>
      </c>
      <c r="C269" s="127">
        <v>0</v>
      </c>
      <c r="D269" s="127"/>
      <c r="E269" s="127"/>
      <c r="F269" s="1">
        <f t="shared" si="3"/>
        <v>0</v>
      </c>
    </row>
    <row r="270" s="1" customFormat="1" ht="27" hidden="1" customHeight="1" spans="1:6">
      <c r="A270" s="125">
        <v>2040222</v>
      </c>
      <c r="B270" s="126" t="s">
        <v>495</v>
      </c>
      <c r="C270" s="127">
        <v>0</v>
      </c>
      <c r="D270" s="127"/>
      <c r="E270" s="127"/>
      <c r="F270" s="1">
        <f t="shared" si="3"/>
        <v>0</v>
      </c>
    </row>
    <row r="271" s="1" customFormat="1" ht="27" hidden="1" customHeight="1" spans="1:6">
      <c r="A271" s="125">
        <v>2040223</v>
      </c>
      <c r="B271" s="126" t="s">
        <v>496</v>
      </c>
      <c r="C271" s="127">
        <v>0</v>
      </c>
      <c r="D271" s="127"/>
      <c r="E271" s="127"/>
      <c r="F271" s="1">
        <f t="shared" si="3"/>
        <v>0</v>
      </c>
    </row>
    <row r="272" s="1" customFormat="1" ht="27" customHeight="1" spans="1:6">
      <c r="A272" s="125">
        <v>2040250</v>
      </c>
      <c r="B272" s="126" t="s">
        <v>348</v>
      </c>
      <c r="C272" s="127">
        <v>222</v>
      </c>
      <c r="D272" s="127">
        <v>201</v>
      </c>
      <c r="E272" s="127">
        <v>216</v>
      </c>
      <c r="F272" s="114" t="s">
        <v>337</v>
      </c>
    </row>
    <row r="273" s="1" customFormat="1" ht="27" customHeight="1" spans="1:6">
      <c r="A273" s="125">
        <v>2040299</v>
      </c>
      <c r="B273" s="126" t="s">
        <v>497</v>
      </c>
      <c r="C273" s="127">
        <v>6362</v>
      </c>
      <c r="D273" s="127">
        <v>11105</v>
      </c>
      <c r="E273" s="127">
        <v>6409</v>
      </c>
      <c r="F273" s="114" t="s">
        <v>337</v>
      </c>
    </row>
    <row r="274" s="1" customFormat="1" ht="27" hidden="1" customHeight="1" spans="1:6">
      <c r="A274" s="122">
        <v>20403</v>
      </c>
      <c r="B274" s="123" t="s">
        <v>498</v>
      </c>
      <c r="C274" s="124">
        <f>SUM(C275:C280)</f>
        <v>0</v>
      </c>
      <c r="D274" s="124">
        <f>SUM(D275:D280)</f>
        <v>0</v>
      </c>
      <c r="E274" s="124">
        <f>SUM(E275:E280)</f>
        <v>0</v>
      </c>
      <c r="F274" s="1">
        <f t="shared" si="3"/>
        <v>0</v>
      </c>
    </row>
    <row r="275" s="1" customFormat="1" ht="27" hidden="1" customHeight="1" spans="1:6">
      <c r="A275" s="125">
        <v>2040301</v>
      </c>
      <c r="B275" s="126" t="s">
        <v>339</v>
      </c>
      <c r="C275" s="127">
        <v>0</v>
      </c>
      <c r="D275" s="127"/>
      <c r="E275" s="127"/>
      <c r="F275" s="1">
        <f t="shared" si="3"/>
        <v>0</v>
      </c>
    </row>
    <row r="276" s="1" customFormat="1" ht="27" hidden="1" customHeight="1" spans="1:6">
      <c r="A276" s="125">
        <v>2040302</v>
      </c>
      <c r="B276" s="126" t="s">
        <v>340</v>
      </c>
      <c r="C276" s="127">
        <v>0</v>
      </c>
      <c r="D276" s="127"/>
      <c r="E276" s="127"/>
      <c r="F276" s="1">
        <f t="shared" si="3"/>
        <v>0</v>
      </c>
    </row>
    <row r="277" s="1" customFormat="1" ht="27" hidden="1" customHeight="1" spans="1:6">
      <c r="A277" s="125">
        <v>2040303</v>
      </c>
      <c r="B277" s="126" t="s">
        <v>341</v>
      </c>
      <c r="C277" s="127">
        <v>0</v>
      </c>
      <c r="D277" s="127"/>
      <c r="E277" s="127"/>
      <c r="F277" s="1">
        <f t="shared" si="3"/>
        <v>0</v>
      </c>
    </row>
    <row r="278" s="1" customFormat="1" ht="27" hidden="1" customHeight="1" spans="1:6">
      <c r="A278" s="125">
        <v>2040304</v>
      </c>
      <c r="B278" s="126" t="s">
        <v>499</v>
      </c>
      <c r="C278" s="127">
        <v>0</v>
      </c>
      <c r="D278" s="127"/>
      <c r="E278" s="127"/>
      <c r="F278" s="1">
        <f t="shared" si="3"/>
        <v>0</v>
      </c>
    </row>
    <row r="279" s="1" customFormat="1" ht="27" hidden="1" customHeight="1" spans="1:6">
      <c r="A279" s="125">
        <v>2040350</v>
      </c>
      <c r="B279" s="126" t="s">
        <v>348</v>
      </c>
      <c r="C279" s="127">
        <v>0</v>
      </c>
      <c r="D279" s="127"/>
      <c r="E279" s="127"/>
      <c r="F279" s="1">
        <f t="shared" si="3"/>
        <v>0</v>
      </c>
    </row>
    <row r="280" s="1" customFormat="1" ht="27" hidden="1" customHeight="1" spans="1:6">
      <c r="A280" s="125">
        <v>2040399</v>
      </c>
      <c r="B280" s="126" t="s">
        <v>500</v>
      </c>
      <c r="C280" s="127">
        <v>0</v>
      </c>
      <c r="D280" s="127"/>
      <c r="E280" s="127"/>
      <c r="F280" s="1">
        <f t="shared" si="3"/>
        <v>0</v>
      </c>
    </row>
    <row r="281" s="1" customFormat="1" ht="27" customHeight="1" spans="1:6">
      <c r="A281" s="122">
        <v>20404</v>
      </c>
      <c r="B281" s="123" t="s">
        <v>501</v>
      </c>
      <c r="C281" s="124">
        <f>SUM(C282:C288)</f>
        <v>112</v>
      </c>
      <c r="D281" s="124">
        <f>SUM(D282:D288)</f>
        <v>86</v>
      </c>
      <c r="E281" s="124">
        <f>SUM(E282:E288)</f>
        <v>0</v>
      </c>
      <c r="F281" s="114" t="s">
        <v>337</v>
      </c>
    </row>
    <row r="282" s="1" customFormat="1" ht="27" customHeight="1" spans="1:6">
      <c r="A282" s="125">
        <v>2040401</v>
      </c>
      <c r="B282" s="126" t="s">
        <v>339</v>
      </c>
      <c r="C282" s="127">
        <v>112</v>
      </c>
      <c r="D282" s="127">
        <v>86</v>
      </c>
      <c r="E282" s="127"/>
      <c r="F282" s="114" t="s">
        <v>337</v>
      </c>
    </row>
    <row r="283" s="1" customFormat="1" ht="27" hidden="1" customHeight="1" spans="1:6">
      <c r="A283" s="125">
        <v>2040402</v>
      </c>
      <c r="B283" s="126" t="s">
        <v>340</v>
      </c>
      <c r="C283" s="127">
        <v>0</v>
      </c>
      <c r="D283" s="127"/>
      <c r="E283" s="127"/>
      <c r="F283" s="1">
        <f t="shared" si="3"/>
        <v>0</v>
      </c>
    </row>
    <row r="284" s="1" customFormat="1" ht="27" hidden="1" customHeight="1" spans="1:6">
      <c r="A284" s="125">
        <v>2040403</v>
      </c>
      <c r="B284" s="126" t="s">
        <v>341</v>
      </c>
      <c r="C284" s="127">
        <v>0</v>
      </c>
      <c r="D284" s="127"/>
      <c r="E284" s="127"/>
      <c r="F284" s="1">
        <f t="shared" si="3"/>
        <v>0</v>
      </c>
    </row>
    <row r="285" s="1" customFormat="1" ht="27" hidden="1" customHeight="1" spans="1:6">
      <c r="A285" s="125">
        <v>2040409</v>
      </c>
      <c r="B285" s="126" t="s">
        <v>502</v>
      </c>
      <c r="C285" s="127">
        <v>0</v>
      </c>
      <c r="D285" s="127"/>
      <c r="E285" s="127"/>
      <c r="F285" s="1">
        <f t="shared" si="3"/>
        <v>0</v>
      </c>
    </row>
    <row r="286" s="1" customFormat="1" ht="27" hidden="1" customHeight="1" spans="1:6">
      <c r="A286" s="125">
        <v>2040410</v>
      </c>
      <c r="B286" s="126" t="s">
        <v>503</v>
      </c>
      <c r="C286" s="127">
        <v>0</v>
      </c>
      <c r="D286" s="127"/>
      <c r="E286" s="127"/>
      <c r="F286" s="1">
        <f t="shared" si="3"/>
        <v>0</v>
      </c>
    </row>
    <row r="287" s="1" customFormat="1" ht="27" hidden="1" customHeight="1" spans="1:6">
      <c r="A287" s="125">
        <v>2040450</v>
      </c>
      <c r="B287" s="126" t="s">
        <v>348</v>
      </c>
      <c r="C287" s="127">
        <v>0</v>
      </c>
      <c r="D287" s="127"/>
      <c r="E287" s="127"/>
      <c r="F287" s="1">
        <f t="shared" si="3"/>
        <v>0</v>
      </c>
    </row>
    <row r="288" s="1" customFormat="1" ht="27" hidden="1" customHeight="1" spans="1:6">
      <c r="A288" s="125">
        <v>2040499</v>
      </c>
      <c r="B288" s="126" t="s">
        <v>504</v>
      </c>
      <c r="C288" s="127">
        <v>0</v>
      </c>
      <c r="D288" s="127"/>
      <c r="E288" s="127"/>
      <c r="F288" s="1">
        <f t="shared" si="3"/>
        <v>0</v>
      </c>
    </row>
    <row r="289" s="1" customFormat="1" ht="27" customHeight="1" spans="1:6">
      <c r="A289" s="122">
        <v>20405</v>
      </c>
      <c r="B289" s="123" t="s">
        <v>505</v>
      </c>
      <c r="C289" s="124">
        <f>SUM(C290:C297)</f>
        <v>220</v>
      </c>
      <c r="D289" s="124">
        <f>SUM(D290:D297)</f>
        <v>1139</v>
      </c>
      <c r="E289" s="124">
        <f>SUM(E290:E297)</f>
        <v>202</v>
      </c>
      <c r="F289" s="114" t="s">
        <v>337</v>
      </c>
    </row>
    <row r="290" s="1" customFormat="1" ht="27" customHeight="1" spans="1:6">
      <c r="A290" s="125">
        <v>2040501</v>
      </c>
      <c r="B290" s="126" t="s">
        <v>339</v>
      </c>
      <c r="C290" s="127">
        <v>220</v>
      </c>
      <c r="D290" s="127">
        <v>1139</v>
      </c>
      <c r="E290" s="127">
        <v>202</v>
      </c>
      <c r="F290" s="114" t="s">
        <v>337</v>
      </c>
    </row>
    <row r="291" s="1" customFormat="1" ht="27" hidden="1" customHeight="1" spans="1:6">
      <c r="A291" s="125">
        <v>2040502</v>
      </c>
      <c r="B291" s="126" t="s">
        <v>340</v>
      </c>
      <c r="C291" s="127">
        <v>0</v>
      </c>
      <c r="D291" s="127"/>
      <c r="E291" s="127"/>
      <c r="F291" s="1">
        <f t="shared" si="3"/>
        <v>0</v>
      </c>
    </row>
    <row r="292" s="1" customFormat="1" ht="27" hidden="1" customHeight="1" spans="1:6">
      <c r="A292" s="125">
        <v>2040503</v>
      </c>
      <c r="B292" s="126" t="s">
        <v>341</v>
      </c>
      <c r="C292" s="127">
        <v>0</v>
      </c>
      <c r="D292" s="127"/>
      <c r="E292" s="127"/>
      <c r="F292" s="1">
        <f t="shared" si="3"/>
        <v>0</v>
      </c>
    </row>
    <row r="293" s="1" customFormat="1" ht="27" hidden="1" customHeight="1" spans="1:6">
      <c r="A293" s="125">
        <v>2040504</v>
      </c>
      <c r="B293" s="126" t="s">
        <v>506</v>
      </c>
      <c r="C293" s="127">
        <v>0</v>
      </c>
      <c r="D293" s="127"/>
      <c r="E293" s="127"/>
      <c r="F293" s="1">
        <f t="shared" si="3"/>
        <v>0</v>
      </c>
    </row>
    <row r="294" s="1" customFormat="1" ht="27" hidden="1" customHeight="1" spans="1:6">
      <c r="A294" s="125">
        <v>2040505</v>
      </c>
      <c r="B294" s="126" t="s">
        <v>507</v>
      </c>
      <c r="C294" s="127">
        <v>0</v>
      </c>
      <c r="D294" s="127"/>
      <c r="E294" s="127"/>
      <c r="F294" s="1">
        <f t="shared" si="3"/>
        <v>0</v>
      </c>
    </row>
    <row r="295" s="1" customFormat="1" ht="27" hidden="1" customHeight="1" spans="1:6">
      <c r="A295" s="125">
        <v>2040506</v>
      </c>
      <c r="B295" s="126" t="s">
        <v>508</v>
      </c>
      <c r="C295" s="127">
        <v>0</v>
      </c>
      <c r="D295" s="127"/>
      <c r="E295" s="127"/>
      <c r="F295" s="1">
        <f t="shared" si="3"/>
        <v>0</v>
      </c>
    </row>
    <row r="296" s="1" customFormat="1" ht="27" hidden="1" customHeight="1" spans="1:6">
      <c r="A296" s="125">
        <v>2040550</v>
      </c>
      <c r="B296" s="126" t="s">
        <v>348</v>
      </c>
      <c r="C296" s="127">
        <v>0</v>
      </c>
      <c r="D296" s="127"/>
      <c r="E296" s="127"/>
      <c r="F296" s="1">
        <f t="shared" si="3"/>
        <v>0</v>
      </c>
    </row>
    <row r="297" s="1" customFormat="1" ht="27" hidden="1" customHeight="1" spans="1:6">
      <c r="A297" s="125">
        <v>2040599</v>
      </c>
      <c r="B297" s="126" t="s">
        <v>509</v>
      </c>
      <c r="C297" s="127">
        <v>0</v>
      </c>
      <c r="D297" s="127"/>
      <c r="E297" s="127"/>
      <c r="F297" s="1">
        <f t="shared" si="3"/>
        <v>0</v>
      </c>
    </row>
    <row r="298" s="1" customFormat="1" ht="27" customHeight="1" spans="1:6">
      <c r="A298" s="122">
        <v>20406</v>
      </c>
      <c r="B298" s="123" t="s">
        <v>510</v>
      </c>
      <c r="C298" s="124">
        <f>SUM(C299:C311)</f>
        <v>1853</v>
      </c>
      <c r="D298" s="124">
        <f>SUM(D299:D311)</f>
        <v>2037</v>
      </c>
      <c r="E298" s="124">
        <f>SUM(E299:E311)</f>
        <v>2090</v>
      </c>
      <c r="F298" s="114" t="s">
        <v>337</v>
      </c>
    </row>
    <row r="299" s="1" customFormat="1" ht="27" customHeight="1" spans="1:6">
      <c r="A299" s="125">
        <v>2040601</v>
      </c>
      <c r="B299" s="126" t="s">
        <v>339</v>
      </c>
      <c r="C299" s="127">
        <v>1090</v>
      </c>
      <c r="D299" s="127">
        <v>1104</v>
      </c>
      <c r="E299" s="127">
        <v>1148</v>
      </c>
      <c r="F299" s="114" t="s">
        <v>337</v>
      </c>
    </row>
    <row r="300" s="1" customFormat="1" ht="27" customHeight="1" spans="1:6">
      <c r="A300" s="125">
        <v>2040602</v>
      </c>
      <c r="B300" s="126" t="s">
        <v>340</v>
      </c>
      <c r="C300" s="127">
        <v>74</v>
      </c>
      <c r="D300" s="127">
        <v>217</v>
      </c>
      <c r="E300" s="127">
        <v>259</v>
      </c>
      <c r="F300" s="114" t="s">
        <v>337</v>
      </c>
    </row>
    <row r="301" s="1" customFormat="1" ht="27" hidden="1" customHeight="1" spans="1:6">
      <c r="A301" s="125">
        <v>2040603</v>
      </c>
      <c r="B301" s="126" t="s">
        <v>341</v>
      </c>
      <c r="C301" s="127">
        <v>0</v>
      </c>
      <c r="D301" s="127"/>
      <c r="E301" s="127"/>
      <c r="F301" s="1">
        <f t="shared" si="3"/>
        <v>0</v>
      </c>
    </row>
    <row r="302" s="1" customFormat="1" ht="27" customHeight="1" spans="1:6">
      <c r="A302" s="125">
        <v>2040604</v>
      </c>
      <c r="B302" s="126" t="s">
        <v>511</v>
      </c>
      <c r="C302" s="127">
        <v>223</v>
      </c>
      <c r="D302" s="127">
        <v>135</v>
      </c>
      <c r="E302" s="127">
        <v>140</v>
      </c>
      <c r="F302" s="114" t="s">
        <v>337</v>
      </c>
    </row>
    <row r="303" s="1" customFormat="1" ht="27" customHeight="1" spans="1:6">
      <c r="A303" s="125">
        <v>2040605</v>
      </c>
      <c r="B303" s="126" t="s">
        <v>441</v>
      </c>
      <c r="C303" s="127">
        <v>34</v>
      </c>
      <c r="D303" s="127">
        <v>59</v>
      </c>
      <c r="E303" s="127">
        <v>42</v>
      </c>
      <c r="F303" s="114" t="s">
        <v>337</v>
      </c>
    </row>
    <row r="304" s="1" customFormat="1" ht="27" customHeight="1" spans="1:6">
      <c r="A304" s="125">
        <v>2040606</v>
      </c>
      <c r="B304" s="126" t="s">
        <v>512</v>
      </c>
      <c r="C304" s="127">
        <v>96</v>
      </c>
      <c r="D304" s="127">
        <v>1</v>
      </c>
      <c r="E304" s="127">
        <v>99</v>
      </c>
      <c r="F304" s="114" t="s">
        <v>337</v>
      </c>
    </row>
    <row r="305" s="1" customFormat="1" ht="27" customHeight="1" spans="1:6">
      <c r="A305" s="125">
        <v>2040607</v>
      </c>
      <c r="B305" s="126" t="s">
        <v>513</v>
      </c>
      <c r="C305" s="133">
        <v>221</v>
      </c>
      <c r="D305" s="127">
        <v>381</v>
      </c>
      <c r="E305" s="127">
        <v>259</v>
      </c>
      <c r="F305" s="114" t="s">
        <v>337</v>
      </c>
    </row>
    <row r="306" s="1" customFormat="1" ht="27" hidden="1" customHeight="1" spans="1:6">
      <c r="A306" s="125">
        <v>2040608</v>
      </c>
      <c r="B306" s="126" t="s">
        <v>514</v>
      </c>
      <c r="C306" s="127">
        <v>0</v>
      </c>
      <c r="D306" s="127"/>
      <c r="E306" s="127"/>
      <c r="F306" s="1">
        <f t="shared" si="3"/>
        <v>0</v>
      </c>
    </row>
    <row r="307" s="1" customFormat="1" ht="27" customHeight="1" spans="1:6">
      <c r="A307" s="125">
        <v>2040610</v>
      </c>
      <c r="B307" s="126" t="s">
        <v>515</v>
      </c>
      <c r="C307" s="127">
        <v>55</v>
      </c>
      <c r="D307" s="127">
        <v>80</v>
      </c>
      <c r="E307" s="127">
        <v>79</v>
      </c>
      <c r="F307" s="114" t="s">
        <v>337</v>
      </c>
    </row>
    <row r="308" s="1" customFormat="1" ht="27" hidden="1" customHeight="1" spans="1:6">
      <c r="A308" s="125">
        <v>2040612</v>
      </c>
      <c r="B308" s="126" t="s">
        <v>516</v>
      </c>
      <c r="C308" s="127">
        <v>0</v>
      </c>
      <c r="D308" s="127"/>
      <c r="E308" s="127"/>
      <c r="F308" s="1">
        <f t="shared" si="3"/>
        <v>0</v>
      </c>
    </row>
    <row r="309" s="1" customFormat="1" ht="27" hidden="1" customHeight="1" spans="1:6">
      <c r="A309" s="125">
        <v>2040613</v>
      </c>
      <c r="B309" s="126" t="s">
        <v>380</v>
      </c>
      <c r="C309" s="127">
        <v>0</v>
      </c>
      <c r="D309" s="127"/>
      <c r="E309" s="127"/>
      <c r="F309" s="1">
        <f t="shared" si="3"/>
        <v>0</v>
      </c>
    </row>
    <row r="310" s="1" customFormat="1" ht="27" customHeight="1" spans="1:6">
      <c r="A310" s="125">
        <v>2040650</v>
      </c>
      <c r="B310" s="126" t="s">
        <v>348</v>
      </c>
      <c r="C310" s="127">
        <v>60</v>
      </c>
      <c r="D310" s="127">
        <v>60</v>
      </c>
      <c r="E310" s="127">
        <v>64</v>
      </c>
      <c r="F310" s="114" t="s">
        <v>337</v>
      </c>
    </row>
    <row r="311" s="1" customFormat="1" ht="27" hidden="1" customHeight="1" spans="1:6">
      <c r="A311" s="125">
        <v>2040699</v>
      </c>
      <c r="B311" s="126" t="s">
        <v>517</v>
      </c>
      <c r="C311" s="127">
        <v>0</v>
      </c>
      <c r="D311" s="127"/>
      <c r="E311" s="127"/>
      <c r="F311" s="1">
        <f t="shared" si="3"/>
        <v>0</v>
      </c>
    </row>
    <row r="312" s="1" customFormat="1" ht="27" hidden="1" customHeight="1" spans="1:6">
      <c r="A312" s="122">
        <v>20407</v>
      </c>
      <c r="B312" s="123" t="s">
        <v>518</v>
      </c>
      <c r="C312" s="124">
        <f>SUM(C313:C321)</f>
        <v>0</v>
      </c>
      <c r="D312" s="124">
        <f>SUM(D313:D321)</f>
        <v>0</v>
      </c>
      <c r="E312" s="124">
        <f>SUM(E313:E321)</f>
        <v>0</v>
      </c>
      <c r="F312" s="1">
        <f t="shared" si="3"/>
        <v>0</v>
      </c>
    </row>
    <row r="313" s="1" customFormat="1" ht="27" hidden="1" customHeight="1" spans="1:6">
      <c r="A313" s="125">
        <v>2040701</v>
      </c>
      <c r="B313" s="126" t="s">
        <v>339</v>
      </c>
      <c r="C313" s="127">
        <v>0</v>
      </c>
      <c r="D313" s="127"/>
      <c r="E313" s="127"/>
      <c r="F313" s="1">
        <f t="shared" si="3"/>
        <v>0</v>
      </c>
    </row>
    <row r="314" s="1" customFormat="1" ht="27" hidden="1" customHeight="1" spans="1:6">
      <c r="A314" s="125">
        <v>2040702</v>
      </c>
      <c r="B314" s="126" t="s">
        <v>340</v>
      </c>
      <c r="C314" s="127">
        <v>0</v>
      </c>
      <c r="D314" s="127"/>
      <c r="E314" s="127"/>
      <c r="F314" s="1">
        <f t="shared" si="3"/>
        <v>0</v>
      </c>
    </row>
    <row r="315" s="1" customFormat="1" ht="27" hidden="1" customHeight="1" spans="1:6">
      <c r="A315" s="125">
        <v>2040703</v>
      </c>
      <c r="B315" s="126" t="s">
        <v>341</v>
      </c>
      <c r="C315" s="127">
        <v>0</v>
      </c>
      <c r="D315" s="127"/>
      <c r="E315" s="127"/>
      <c r="F315" s="1">
        <f t="shared" si="3"/>
        <v>0</v>
      </c>
    </row>
    <row r="316" s="1" customFormat="1" ht="27" hidden="1" customHeight="1" spans="1:6">
      <c r="A316" s="125">
        <v>2040704</v>
      </c>
      <c r="B316" s="126" t="s">
        <v>519</v>
      </c>
      <c r="C316" s="127">
        <v>0</v>
      </c>
      <c r="D316" s="127"/>
      <c r="E316" s="127"/>
      <c r="F316" s="1">
        <f t="shared" si="3"/>
        <v>0</v>
      </c>
    </row>
    <row r="317" s="1" customFormat="1" ht="27" hidden="1" customHeight="1" spans="1:6">
      <c r="A317" s="125">
        <v>2040705</v>
      </c>
      <c r="B317" s="126" t="s">
        <v>520</v>
      </c>
      <c r="C317" s="127">
        <v>0</v>
      </c>
      <c r="D317" s="127"/>
      <c r="E317" s="127"/>
      <c r="F317" s="1">
        <f t="shared" si="3"/>
        <v>0</v>
      </c>
    </row>
    <row r="318" s="1" customFormat="1" ht="27" hidden="1" customHeight="1" spans="1:6">
      <c r="A318" s="125">
        <v>2040706</v>
      </c>
      <c r="B318" s="126" t="s">
        <v>521</v>
      </c>
      <c r="C318" s="127">
        <v>0</v>
      </c>
      <c r="D318" s="127"/>
      <c r="E318" s="127"/>
      <c r="F318" s="1">
        <f t="shared" si="3"/>
        <v>0</v>
      </c>
    </row>
    <row r="319" s="1" customFormat="1" ht="27" hidden="1" customHeight="1" spans="1:6">
      <c r="A319" s="125">
        <v>2040707</v>
      </c>
      <c r="B319" s="126" t="s">
        <v>380</v>
      </c>
      <c r="C319" s="127">
        <v>0</v>
      </c>
      <c r="D319" s="127"/>
      <c r="E319" s="127"/>
      <c r="F319" s="1">
        <f t="shared" si="3"/>
        <v>0</v>
      </c>
    </row>
    <row r="320" s="1" customFormat="1" ht="27" hidden="1" customHeight="1" spans="1:6">
      <c r="A320" s="125">
        <v>2040750</v>
      </c>
      <c r="B320" s="126" t="s">
        <v>348</v>
      </c>
      <c r="C320" s="127">
        <v>0</v>
      </c>
      <c r="D320" s="127"/>
      <c r="E320" s="127"/>
      <c r="F320" s="1">
        <f t="shared" si="3"/>
        <v>0</v>
      </c>
    </row>
    <row r="321" s="1" customFormat="1" ht="27" hidden="1" customHeight="1" spans="1:6">
      <c r="A321" s="125">
        <v>2040799</v>
      </c>
      <c r="B321" s="126" t="s">
        <v>522</v>
      </c>
      <c r="C321" s="127">
        <v>0</v>
      </c>
      <c r="D321" s="127"/>
      <c r="E321" s="127"/>
      <c r="F321" s="1">
        <f t="shared" si="3"/>
        <v>0</v>
      </c>
    </row>
    <row r="322" s="1" customFormat="1" ht="27" customHeight="1" spans="1:6">
      <c r="A322" s="122">
        <v>20408</v>
      </c>
      <c r="B322" s="123" t="s">
        <v>523</v>
      </c>
      <c r="C322" s="124">
        <f>C330</f>
        <v>4</v>
      </c>
      <c r="D322" s="124">
        <f>D330</f>
        <v>3</v>
      </c>
      <c r="E322" s="124">
        <f>E330</f>
        <v>2</v>
      </c>
      <c r="F322" s="114" t="s">
        <v>337</v>
      </c>
    </row>
    <row r="323" s="1" customFormat="1" ht="27" hidden="1" customHeight="1" spans="1:6">
      <c r="A323" s="125">
        <v>2040801</v>
      </c>
      <c r="B323" s="126" t="s">
        <v>339</v>
      </c>
      <c r="C323" s="127">
        <v>0</v>
      </c>
      <c r="D323" s="127"/>
      <c r="E323" s="127"/>
      <c r="F323" s="1">
        <f t="shared" si="3"/>
        <v>0</v>
      </c>
    </row>
    <row r="324" s="1" customFormat="1" ht="27" hidden="1" customHeight="1" spans="1:6">
      <c r="A324" s="125">
        <v>2040802</v>
      </c>
      <c r="B324" s="126" t="s">
        <v>340</v>
      </c>
      <c r="C324" s="127">
        <v>0</v>
      </c>
      <c r="D324" s="127"/>
      <c r="E324" s="127"/>
      <c r="F324" s="1">
        <f t="shared" si="3"/>
        <v>0</v>
      </c>
    </row>
    <row r="325" s="1" customFormat="1" ht="27" hidden="1" customHeight="1" spans="1:6">
      <c r="A325" s="125">
        <v>2040803</v>
      </c>
      <c r="B325" s="126" t="s">
        <v>341</v>
      </c>
      <c r="C325" s="127">
        <v>0</v>
      </c>
      <c r="D325" s="127"/>
      <c r="E325" s="127"/>
      <c r="F325" s="1">
        <f t="shared" si="3"/>
        <v>0</v>
      </c>
    </row>
    <row r="326" s="1" customFormat="1" ht="27" hidden="1" customHeight="1" spans="1:6">
      <c r="A326" s="125">
        <v>2040804</v>
      </c>
      <c r="B326" s="126" t="s">
        <v>524</v>
      </c>
      <c r="C326" s="127">
        <v>0</v>
      </c>
      <c r="D326" s="127"/>
      <c r="E326" s="127"/>
      <c r="F326" s="1">
        <f t="shared" ref="F326:F389" si="4">D326+E326</f>
        <v>0</v>
      </c>
    </row>
    <row r="327" s="1" customFormat="1" ht="27" hidden="1" customHeight="1" spans="1:6">
      <c r="A327" s="125">
        <v>2040805</v>
      </c>
      <c r="B327" s="126" t="s">
        <v>525</v>
      </c>
      <c r="C327" s="127">
        <v>0</v>
      </c>
      <c r="D327" s="127"/>
      <c r="E327" s="127"/>
      <c r="F327" s="1">
        <f t="shared" si="4"/>
        <v>0</v>
      </c>
    </row>
    <row r="328" s="1" customFormat="1" ht="27" hidden="1" customHeight="1" spans="1:6">
      <c r="A328" s="125">
        <v>2040806</v>
      </c>
      <c r="B328" s="126" t="s">
        <v>526</v>
      </c>
      <c r="C328" s="127">
        <v>0</v>
      </c>
      <c r="D328" s="127"/>
      <c r="E328" s="127"/>
      <c r="F328" s="1">
        <f t="shared" si="4"/>
        <v>0</v>
      </c>
    </row>
    <row r="329" s="1" customFormat="1" ht="27" hidden="1" customHeight="1" spans="1:6">
      <c r="A329" s="125">
        <v>2040807</v>
      </c>
      <c r="B329" s="126" t="s">
        <v>380</v>
      </c>
      <c r="C329" s="127">
        <v>0</v>
      </c>
      <c r="D329" s="127"/>
      <c r="E329" s="127"/>
      <c r="F329" s="1">
        <f t="shared" si="4"/>
        <v>0</v>
      </c>
    </row>
    <row r="330" s="1" customFormat="1" ht="27" customHeight="1" spans="1:6">
      <c r="A330" s="125">
        <v>2040850</v>
      </c>
      <c r="B330" s="126" t="s">
        <v>348</v>
      </c>
      <c r="C330" s="127">
        <v>4</v>
      </c>
      <c r="D330" s="127">
        <v>3</v>
      </c>
      <c r="E330" s="127">
        <v>2</v>
      </c>
      <c r="F330" s="114" t="s">
        <v>337</v>
      </c>
    </row>
    <row r="331" s="1" customFormat="1" ht="27" hidden="1" customHeight="1" spans="1:6">
      <c r="A331" s="125">
        <v>2040899</v>
      </c>
      <c r="B331" s="126" t="s">
        <v>527</v>
      </c>
      <c r="C331" s="127">
        <v>0</v>
      </c>
      <c r="D331" s="127"/>
      <c r="E331" s="127"/>
      <c r="F331" s="1">
        <f t="shared" si="4"/>
        <v>0</v>
      </c>
    </row>
    <row r="332" s="1" customFormat="1" ht="27" hidden="1" customHeight="1" spans="1:6">
      <c r="A332" s="122">
        <v>20409</v>
      </c>
      <c r="B332" s="123" t="s">
        <v>528</v>
      </c>
      <c r="C332" s="124">
        <f>SUM(C333:C339)</f>
        <v>0</v>
      </c>
      <c r="D332" s="124">
        <f>SUM(D333:D339)</f>
        <v>0</v>
      </c>
      <c r="E332" s="124">
        <f>SUM(E333:E339)</f>
        <v>0</v>
      </c>
      <c r="F332" s="1">
        <f t="shared" si="4"/>
        <v>0</v>
      </c>
    </row>
    <row r="333" s="1" customFormat="1" ht="27" hidden="1" customHeight="1" spans="1:6">
      <c r="A333" s="125">
        <v>2040901</v>
      </c>
      <c r="B333" s="126" t="s">
        <v>339</v>
      </c>
      <c r="C333" s="127">
        <v>0</v>
      </c>
      <c r="D333" s="127"/>
      <c r="E333" s="127"/>
      <c r="F333" s="1">
        <f t="shared" si="4"/>
        <v>0</v>
      </c>
    </row>
    <row r="334" s="1" customFormat="1" ht="27" hidden="1" customHeight="1" spans="1:6">
      <c r="A334" s="125">
        <v>2040902</v>
      </c>
      <c r="B334" s="126" t="s">
        <v>340</v>
      </c>
      <c r="C334" s="127">
        <v>0</v>
      </c>
      <c r="D334" s="127"/>
      <c r="E334" s="127"/>
      <c r="F334" s="1">
        <f t="shared" si="4"/>
        <v>0</v>
      </c>
    </row>
    <row r="335" s="1" customFormat="1" ht="27" hidden="1" customHeight="1" spans="1:6">
      <c r="A335" s="125">
        <v>2040903</v>
      </c>
      <c r="B335" s="126" t="s">
        <v>341</v>
      </c>
      <c r="C335" s="127">
        <v>0</v>
      </c>
      <c r="D335" s="127"/>
      <c r="E335" s="127"/>
      <c r="F335" s="1">
        <f t="shared" si="4"/>
        <v>0</v>
      </c>
    </row>
    <row r="336" s="1" customFormat="1" ht="27" hidden="1" customHeight="1" spans="1:6">
      <c r="A336" s="125">
        <v>2040904</v>
      </c>
      <c r="B336" s="126" t="s">
        <v>529</v>
      </c>
      <c r="C336" s="127">
        <v>0</v>
      </c>
      <c r="D336" s="127"/>
      <c r="E336" s="127"/>
      <c r="F336" s="1">
        <f t="shared" si="4"/>
        <v>0</v>
      </c>
    </row>
    <row r="337" s="1" customFormat="1" ht="27" hidden="1" customHeight="1" spans="1:6">
      <c r="A337" s="125">
        <v>2040905</v>
      </c>
      <c r="B337" s="126" t="s">
        <v>530</v>
      </c>
      <c r="C337" s="127">
        <v>0</v>
      </c>
      <c r="D337" s="127"/>
      <c r="E337" s="127"/>
      <c r="F337" s="1">
        <f t="shared" si="4"/>
        <v>0</v>
      </c>
    </row>
    <row r="338" s="1" customFormat="1" ht="27" hidden="1" customHeight="1" spans="1:6">
      <c r="A338" s="125">
        <v>2040950</v>
      </c>
      <c r="B338" s="126" t="s">
        <v>348</v>
      </c>
      <c r="C338" s="127">
        <v>0</v>
      </c>
      <c r="D338" s="127"/>
      <c r="E338" s="127"/>
      <c r="F338" s="1">
        <f t="shared" si="4"/>
        <v>0</v>
      </c>
    </row>
    <row r="339" s="1" customFormat="1" ht="27" hidden="1" customHeight="1" spans="1:6">
      <c r="A339" s="125">
        <v>2040999</v>
      </c>
      <c r="B339" s="126" t="s">
        <v>531</v>
      </c>
      <c r="C339" s="127">
        <v>0</v>
      </c>
      <c r="D339" s="127"/>
      <c r="E339" s="127"/>
      <c r="F339" s="1">
        <f t="shared" si="4"/>
        <v>0</v>
      </c>
    </row>
    <row r="340" s="1" customFormat="1" ht="27" hidden="1" customHeight="1" spans="1:6">
      <c r="A340" s="122">
        <v>20410</v>
      </c>
      <c r="B340" s="123" t="s">
        <v>532</v>
      </c>
      <c r="C340" s="124">
        <f>SUM(C341:C345)</f>
        <v>12</v>
      </c>
      <c r="D340" s="124">
        <f>SUM(D341:D345)</f>
        <v>0</v>
      </c>
      <c r="E340" s="124">
        <f>SUM(E341:E345)</f>
        <v>0</v>
      </c>
      <c r="F340" s="1">
        <f t="shared" si="4"/>
        <v>0</v>
      </c>
    </row>
    <row r="341" s="1" customFormat="1" ht="27" hidden="1" customHeight="1" spans="1:6">
      <c r="A341" s="125">
        <v>2041001</v>
      </c>
      <c r="B341" s="126" t="s">
        <v>339</v>
      </c>
      <c r="C341" s="127">
        <v>0</v>
      </c>
      <c r="D341" s="127"/>
      <c r="E341" s="127"/>
      <c r="F341" s="1">
        <f t="shared" si="4"/>
        <v>0</v>
      </c>
    </row>
    <row r="342" s="1" customFormat="1" ht="27" hidden="1" customHeight="1" spans="1:6">
      <c r="A342" s="125">
        <v>2041002</v>
      </c>
      <c r="B342" s="126" t="s">
        <v>340</v>
      </c>
      <c r="C342" s="127">
        <v>12</v>
      </c>
      <c r="D342" s="127"/>
      <c r="E342" s="127"/>
      <c r="F342" s="1">
        <f t="shared" si="4"/>
        <v>0</v>
      </c>
    </row>
    <row r="343" s="1" customFormat="1" ht="27" hidden="1" customHeight="1" spans="1:6">
      <c r="A343" s="125">
        <v>2041006</v>
      </c>
      <c r="B343" s="126" t="s">
        <v>380</v>
      </c>
      <c r="C343" s="127">
        <v>0</v>
      </c>
      <c r="D343" s="127"/>
      <c r="E343" s="127"/>
      <c r="F343" s="1">
        <f t="shared" si="4"/>
        <v>0</v>
      </c>
    </row>
    <row r="344" s="1" customFormat="1" ht="27" hidden="1" customHeight="1" spans="1:6">
      <c r="A344" s="125">
        <v>2041007</v>
      </c>
      <c r="B344" s="126" t="s">
        <v>533</v>
      </c>
      <c r="C344" s="127">
        <v>0</v>
      </c>
      <c r="D344" s="127"/>
      <c r="E344" s="127"/>
      <c r="F344" s="1">
        <f t="shared" si="4"/>
        <v>0</v>
      </c>
    </row>
    <row r="345" s="1" customFormat="1" ht="27" hidden="1" customHeight="1" spans="1:6">
      <c r="A345" s="125">
        <v>2041099</v>
      </c>
      <c r="B345" s="126" t="s">
        <v>534</v>
      </c>
      <c r="C345" s="127">
        <v>0</v>
      </c>
      <c r="D345" s="127"/>
      <c r="E345" s="127"/>
      <c r="F345" s="1">
        <f t="shared" si="4"/>
        <v>0</v>
      </c>
    </row>
    <row r="346" s="1" customFormat="1" ht="27" customHeight="1" spans="1:6">
      <c r="A346" s="122">
        <v>20499</v>
      </c>
      <c r="B346" s="123" t="s">
        <v>535</v>
      </c>
      <c r="C346" s="124">
        <f>SUM(C347:C348)</f>
        <v>1348</v>
      </c>
      <c r="D346" s="124">
        <f>SUM(D347:D348)</f>
        <v>1454</v>
      </c>
      <c r="E346" s="124">
        <f>SUM(E347:E348)</f>
        <v>1291</v>
      </c>
      <c r="F346" s="114" t="s">
        <v>337</v>
      </c>
    </row>
    <row r="347" s="1" customFormat="1" ht="27" hidden="1" customHeight="1" spans="1:6">
      <c r="A347" s="125">
        <v>2049902</v>
      </c>
      <c r="B347" s="126" t="s">
        <v>536</v>
      </c>
      <c r="C347" s="127">
        <v>0</v>
      </c>
      <c r="D347" s="127"/>
      <c r="E347" s="127"/>
      <c r="F347" s="1">
        <f t="shared" si="4"/>
        <v>0</v>
      </c>
    </row>
    <row r="348" s="1" customFormat="1" ht="27" customHeight="1" spans="1:6">
      <c r="A348" s="125">
        <v>2049999</v>
      </c>
      <c r="B348" s="126" t="s">
        <v>537</v>
      </c>
      <c r="C348" s="127">
        <v>1348</v>
      </c>
      <c r="D348" s="127">
        <v>1454</v>
      </c>
      <c r="E348" s="127">
        <v>1291</v>
      </c>
      <c r="F348" s="114" t="s">
        <v>337</v>
      </c>
    </row>
    <row r="349" s="1" customFormat="1" ht="27" customHeight="1" spans="1:6">
      <c r="A349" s="119">
        <v>205</v>
      </c>
      <c r="B349" s="120" t="s">
        <v>538</v>
      </c>
      <c r="C349" s="121">
        <f>C350+C355+C362+C368+C374+C378+C382+C386+C392+C399</f>
        <v>159245</v>
      </c>
      <c r="D349" s="121">
        <f>D350+D355+D362+D368+D374+D378+D382+D386+D392+D399</f>
        <v>161884</v>
      </c>
      <c r="E349" s="121">
        <f>E350+E355+E362+E368+E374+E378+E382+E386+E392+E399</f>
        <v>170307</v>
      </c>
      <c r="F349" s="114" t="s">
        <v>337</v>
      </c>
    </row>
    <row r="350" s="1" customFormat="1" ht="27" customHeight="1" spans="1:6">
      <c r="A350" s="122">
        <v>20501</v>
      </c>
      <c r="B350" s="123" t="s">
        <v>539</v>
      </c>
      <c r="C350" s="124">
        <f>SUM(C351:C354)</f>
        <v>915</v>
      </c>
      <c r="D350" s="124">
        <f>SUM(D351:D354)</f>
        <v>839</v>
      </c>
      <c r="E350" s="124">
        <f>SUM(E351:E354)</f>
        <v>951</v>
      </c>
      <c r="F350" s="114" t="s">
        <v>337</v>
      </c>
    </row>
    <row r="351" s="1" customFormat="1" ht="27" customHeight="1" spans="1:6">
      <c r="A351" s="125">
        <v>2050101</v>
      </c>
      <c r="B351" s="126" t="s">
        <v>339</v>
      </c>
      <c r="C351" s="134">
        <v>355</v>
      </c>
      <c r="D351" s="134">
        <v>360</v>
      </c>
      <c r="E351" s="134">
        <v>391</v>
      </c>
      <c r="F351" s="114" t="s">
        <v>337</v>
      </c>
    </row>
    <row r="352" s="1" customFormat="1" ht="27" hidden="1" customHeight="1" spans="1:6">
      <c r="A352" s="125">
        <v>2050102</v>
      </c>
      <c r="B352" s="126" t="s">
        <v>340</v>
      </c>
      <c r="C352" s="127">
        <v>0</v>
      </c>
      <c r="D352" s="127"/>
      <c r="E352" s="127"/>
      <c r="F352" s="1">
        <f t="shared" si="4"/>
        <v>0</v>
      </c>
    </row>
    <row r="353" s="1" customFormat="1" ht="27" hidden="1" customHeight="1" spans="1:6">
      <c r="A353" s="125">
        <v>2050103</v>
      </c>
      <c r="B353" s="126" t="s">
        <v>341</v>
      </c>
      <c r="C353" s="127">
        <v>0</v>
      </c>
      <c r="D353" s="127"/>
      <c r="E353" s="127"/>
      <c r="F353" s="1">
        <f t="shared" si="4"/>
        <v>0</v>
      </c>
    </row>
    <row r="354" s="1" customFormat="1" ht="27" customHeight="1" spans="1:6">
      <c r="A354" s="125">
        <v>2050199</v>
      </c>
      <c r="B354" s="126" t="s">
        <v>540</v>
      </c>
      <c r="C354" s="127">
        <v>560</v>
      </c>
      <c r="D354" s="127">
        <v>479</v>
      </c>
      <c r="E354" s="127">
        <v>560</v>
      </c>
      <c r="F354" s="114" t="s">
        <v>337</v>
      </c>
    </row>
    <row r="355" s="1" customFormat="1" ht="27" customHeight="1" spans="1:6">
      <c r="A355" s="122">
        <v>20502</v>
      </c>
      <c r="B355" s="123" t="s">
        <v>541</v>
      </c>
      <c r="C355" s="124">
        <f>SUM(C356:C361)</f>
        <v>142146</v>
      </c>
      <c r="D355" s="124">
        <f>SUM(D356:D361)</f>
        <v>145226</v>
      </c>
      <c r="E355" s="124">
        <f>SUM(E356:E361)</f>
        <v>152571</v>
      </c>
      <c r="F355" s="114" t="s">
        <v>337</v>
      </c>
    </row>
    <row r="356" s="1" customFormat="1" ht="27" customHeight="1" spans="1:6">
      <c r="A356" s="125">
        <v>2050201</v>
      </c>
      <c r="B356" s="126" t="s">
        <v>542</v>
      </c>
      <c r="C356" s="133">
        <v>6782</v>
      </c>
      <c r="D356" s="127">
        <v>6219</v>
      </c>
      <c r="E356" s="127">
        <v>10036</v>
      </c>
      <c r="F356" s="114" t="s">
        <v>337</v>
      </c>
    </row>
    <row r="357" s="1" customFormat="1" ht="27" customHeight="1" spans="1:6">
      <c r="A357" s="125">
        <v>2050202</v>
      </c>
      <c r="B357" s="126" t="s">
        <v>543</v>
      </c>
      <c r="C357" s="127">
        <v>75041</v>
      </c>
      <c r="D357" s="127">
        <v>64700</v>
      </c>
      <c r="E357" s="127">
        <v>67720</v>
      </c>
      <c r="F357" s="114" t="s">
        <v>337</v>
      </c>
    </row>
    <row r="358" s="1" customFormat="1" ht="27" customHeight="1" spans="1:6">
      <c r="A358" s="125">
        <v>2050203</v>
      </c>
      <c r="B358" s="126" t="s">
        <v>544</v>
      </c>
      <c r="C358" s="127">
        <v>31732</v>
      </c>
      <c r="D358" s="127">
        <v>32973</v>
      </c>
      <c r="E358" s="127">
        <v>36668</v>
      </c>
      <c r="F358" s="114" t="s">
        <v>337</v>
      </c>
    </row>
    <row r="359" s="1" customFormat="1" ht="27" customHeight="1" spans="1:6">
      <c r="A359" s="125">
        <v>2050204</v>
      </c>
      <c r="B359" s="126" t="s">
        <v>545</v>
      </c>
      <c r="C359" s="133">
        <v>19309</v>
      </c>
      <c r="D359" s="127">
        <v>19978</v>
      </c>
      <c r="E359" s="127">
        <v>20135</v>
      </c>
      <c r="F359" s="114" t="s">
        <v>337</v>
      </c>
    </row>
    <row r="360" s="1" customFormat="1" ht="27" hidden="1" customHeight="1" spans="1:6">
      <c r="A360" s="125">
        <v>2050205</v>
      </c>
      <c r="B360" s="126" t="s">
        <v>546</v>
      </c>
      <c r="C360" s="127">
        <v>347</v>
      </c>
      <c r="D360" s="127"/>
      <c r="E360" s="127"/>
      <c r="F360" s="1">
        <f t="shared" si="4"/>
        <v>0</v>
      </c>
    </row>
    <row r="361" s="1" customFormat="1" ht="27" customHeight="1" spans="1:6">
      <c r="A361" s="125">
        <v>2050299</v>
      </c>
      <c r="B361" s="126" t="s">
        <v>547</v>
      </c>
      <c r="C361" s="133">
        <v>8935</v>
      </c>
      <c r="D361" s="127">
        <v>21356</v>
      </c>
      <c r="E361" s="127">
        <v>18012</v>
      </c>
      <c r="F361" s="114" t="s">
        <v>337</v>
      </c>
    </row>
    <row r="362" s="1" customFormat="1" ht="27" customHeight="1" spans="1:6">
      <c r="A362" s="122">
        <v>20503</v>
      </c>
      <c r="B362" s="123" t="s">
        <v>548</v>
      </c>
      <c r="C362" s="124">
        <f>SUM(C363:C367)</f>
        <v>2153</v>
      </c>
      <c r="D362" s="124">
        <f>SUM(D363:D367)</f>
        <v>2406</v>
      </c>
      <c r="E362" s="124">
        <f>SUM(E363:E367)</f>
        <v>2623</v>
      </c>
      <c r="F362" s="114" t="s">
        <v>337</v>
      </c>
    </row>
    <row r="363" s="1" customFormat="1" ht="27" hidden="1" customHeight="1" spans="1:6">
      <c r="A363" s="125">
        <v>2050301</v>
      </c>
      <c r="B363" s="126" t="s">
        <v>549</v>
      </c>
      <c r="C363" s="127">
        <v>0</v>
      </c>
      <c r="D363" s="127"/>
      <c r="E363" s="127"/>
      <c r="F363" s="1">
        <f t="shared" si="4"/>
        <v>0</v>
      </c>
    </row>
    <row r="364" s="1" customFormat="1" ht="32.25" customHeight="1" spans="1:6">
      <c r="A364" s="125">
        <v>2050302</v>
      </c>
      <c r="B364" s="126" t="s">
        <v>550</v>
      </c>
      <c r="C364" s="127">
        <v>2153</v>
      </c>
      <c r="D364" s="127">
        <v>2406</v>
      </c>
      <c r="E364" s="127">
        <v>2623</v>
      </c>
      <c r="F364" s="114" t="s">
        <v>337</v>
      </c>
    </row>
    <row r="365" s="1" customFormat="1" ht="27" hidden="1" customHeight="1" spans="1:6">
      <c r="A365" s="125">
        <v>2050303</v>
      </c>
      <c r="B365" s="126" t="s">
        <v>551</v>
      </c>
      <c r="C365" s="127">
        <v>0</v>
      </c>
      <c r="D365" s="127"/>
      <c r="E365" s="127"/>
      <c r="F365" s="1">
        <f t="shared" si="4"/>
        <v>0</v>
      </c>
    </row>
    <row r="366" s="1" customFormat="1" ht="27" hidden="1" customHeight="1" spans="1:6">
      <c r="A366" s="125">
        <v>2050305</v>
      </c>
      <c r="B366" s="126" t="s">
        <v>552</v>
      </c>
      <c r="C366" s="127">
        <v>0</v>
      </c>
      <c r="D366" s="127"/>
      <c r="E366" s="127"/>
      <c r="F366" s="1">
        <f t="shared" si="4"/>
        <v>0</v>
      </c>
    </row>
    <row r="367" s="1" customFormat="1" ht="27" hidden="1" customHeight="1" spans="1:6">
      <c r="A367" s="125">
        <v>2050399</v>
      </c>
      <c r="B367" s="126" t="s">
        <v>553</v>
      </c>
      <c r="C367" s="127">
        <v>0</v>
      </c>
      <c r="D367" s="127"/>
      <c r="E367" s="127"/>
      <c r="F367" s="1">
        <f t="shared" si="4"/>
        <v>0</v>
      </c>
    </row>
    <row r="368" s="1" customFormat="1" ht="27" hidden="1" customHeight="1" spans="1:6">
      <c r="A368" s="122">
        <v>20504</v>
      </c>
      <c r="B368" s="123" t="s">
        <v>554</v>
      </c>
      <c r="C368" s="124">
        <f>SUM(C369:C373)</f>
        <v>0</v>
      </c>
      <c r="D368" s="124">
        <f>SUM(D369:D373)</f>
        <v>0</v>
      </c>
      <c r="E368" s="124">
        <f>SUM(E369:E373)</f>
        <v>0</v>
      </c>
      <c r="F368" s="1">
        <f t="shared" si="4"/>
        <v>0</v>
      </c>
    </row>
    <row r="369" s="1" customFormat="1" ht="27" hidden="1" customHeight="1" spans="1:6">
      <c r="A369" s="125">
        <v>2050401</v>
      </c>
      <c r="B369" s="126" t="s">
        <v>555</v>
      </c>
      <c r="C369" s="127">
        <v>0</v>
      </c>
      <c r="D369" s="127"/>
      <c r="E369" s="127"/>
      <c r="F369" s="1">
        <f t="shared" si="4"/>
        <v>0</v>
      </c>
    </row>
    <row r="370" s="1" customFormat="1" ht="27" hidden="1" customHeight="1" spans="1:6">
      <c r="A370" s="125">
        <v>2050402</v>
      </c>
      <c r="B370" s="126" t="s">
        <v>556</v>
      </c>
      <c r="C370" s="127">
        <v>0</v>
      </c>
      <c r="D370" s="127"/>
      <c r="E370" s="127"/>
      <c r="F370" s="1">
        <f t="shared" si="4"/>
        <v>0</v>
      </c>
    </row>
    <row r="371" s="1" customFormat="1" ht="27" hidden="1" customHeight="1" spans="1:6">
      <c r="A371" s="125">
        <v>2050403</v>
      </c>
      <c r="B371" s="126" t="s">
        <v>557</v>
      </c>
      <c r="C371" s="127">
        <v>0</v>
      </c>
      <c r="D371" s="127"/>
      <c r="E371" s="127"/>
      <c r="F371" s="1">
        <f t="shared" si="4"/>
        <v>0</v>
      </c>
    </row>
    <row r="372" s="1" customFormat="1" ht="27" hidden="1" customHeight="1" spans="1:6">
      <c r="A372" s="125">
        <v>2050404</v>
      </c>
      <c r="B372" s="126" t="s">
        <v>558</v>
      </c>
      <c r="C372" s="127">
        <v>0</v>
      </c>
      <c r="D372" s="127"/>
      <c r="E372" s="127"/>
      <c r="F372" s="1">
        <f t="shared" si="4"/>
        <v>0</v>
      </c>
    </row>
    <row r="373" s="1" customFormat="1" ht="27" hidden="1" customHeight="1" spans="1:6">
      <c r="A373" s="125">
        <v>2050499</v>
      </c>
      <c r="B373" s="126" t="s">
        <v>559</v>
      </c>
      <c r="C373" s="127">
        <v>0</v>
      </c>
      <c r="D373" s="127"/>
      <c r="E373" s="127"/>
      <c r="F373" s="1">
        <f t="shared" si="4"/>
        <v>0</v>
      </c>
    </row>
    <row r="374" s="1" customFormat="1" ht="27" hidden="1" customHeight="1" spans="1:6">
      <c r="A374" s="122">
        <v>20505</v>
      </c>
      <c r="B374" s="123" t="s">
        <v>560</v>
      </c>
      <c r="C374" s="124">
        <f>SUM(C375:C377)</f>
        <v>0</v>
      </c>
      <c r="D374" s="124">
        <f>SUM(D375:D377)</f>
        <v>0</v>
      </c>
      <c r="E374" s="124">
        <f>SUM(E375:E377)</f>
        <v>0</v>
      </c>
      <c r="F374" s="1">
        <f t="shared" si="4"/>
        <v>0</v>
      </c>
    </row>
    <row r="375" s="1" customFormat="1" ht="27" hidden="1" customHeight="1" spans="1:6">
      <c r="A375" s="125">
        <v>2050501</v>
      </c>
      <c r="B375" s="126" t="s">
        <v>561</v>
      </c>
      <c r="C375" s="127">
        <v>0</v>
      </c>
      <c r="D375" s="127"/>
      <c r="E375" s="127"/>
      <c r="F375" s="1">
        <f t="shared" si="4"/>
        <v>0</v>
      </c>
    </row>
    <row r="376" s="1" customFormat="1" ht="27" hidden="1" customHeight="1" spans="1:6">
      <c r="A376" s="125">
        <v>2050502</v>
      </c>
      <c r="B376" s="126" t="s">
        <v>562</v>
      </c>
      <c r="C376" s="127">
        <v>0</v>
      </c>
      <c r="D376" s="127"/>
      <c r="E376" s="127"/>
      <c r="F376" s="1">
        <f t="shared" si="4"/>
        <v>0</v>
      </c>
    </row>
    <row r="377" s="1" customFormat="1" ht="27" hidden="1" customHeight="1" spans="1:6">
      <c r="A377" s="125">
        <v>2050599</v>
      </c>
      <c r="B377" s="126" t="s">
        <v>563</v>
      </c>
      <c r="C377" s="127">
        <v>0</v>
      </c>
      <c r="D377" s="127"/>
      <c r="E377" s="127"/>
      <c r="F377" s="1">
        <f t="shared" si="4"/>
        <v>0</v>
      </c>
    </row>
    <row r="378" s="1" customFormat="1" ht="27" hidden="1" customHeight="1" spans="1:6">
      <c r="A378" s="122">
        <v>20506</v>
      </c>
      <c r="B378" s="123" t="s">
        <v>564</v>
      </c>
      <c r="C378" s="124">
        <f>SUM(C379:C381)</f>
        <v>0</v>
      </c>
      <c r="D378" s="124">
        <f>SUM(D379:D381)</f>
        <v>0</v>
      </c>
      <c r="E378" s="124">
        <f>SUM(E379:E381)</f>
        <v>0</v>
      </c>
      <c r="F378" s="1">
        <f t="shared" si="4"/>
        <v>0</v>
      </c>
    </row>
    <row r="379" s="1" customFormat="1" ht="27" hidden="1" customHeight="1" spans="1:6">
      <c r="A379" s="125">
        <v>2050601</v>
      </c>
      <c r="B379" s="126" t="s">
        <v>565</v>
      </c>
      <c r="C379" s="127">
        <v>0</v>
      </c>
      <c r="D379" s="127"/>
      <c r="E379" s="127"/>
      <c r="F379" s="1">
        <f t="shared" si="4"/>
        <v>0</v>
      </c>
    </row>
    <row r="380" s="1" customFormat="1" ht="27" hidden="1" customHeight="1" spans="1:6">
      <c r="A380" s="125">
        <v>2050602</v>
      </c>
      <c r="B380" s="126" t="s">
        <v>566</v>
      </c>
      <c r="C380" s="127">
        <v>0</v>
      </c>
      <c r="D380" s="127"/>
      <c r="E380" s="127"/>
      <c r="F380" s="1">
        <f t="shared" si="4"/>
        <v>0</v>
      </c>
    </row>
    <row r="381" s="1" customFormat="1" ht="27" hidden="1" customHeight="1" spans="1:6">
      <c r="A381" s="125">
        <v>2050699</v>
      </c>
      <c r="B381" s="126" t="s">
        <v>567</v>
      </c>
      <c r="C381" s="127">
        <v>0</v>
      </c>
      <c r="D381" s="127"/>
      <c r="E381" s="127"/>
      <c r="F381" s="1">
        <f t="shared" si="4"/>
        <v>0</v>
      </c>
    </row>
    <row r="382" s="1" customFormat="1" ht="32.25" customHeight="1" spans="1:6">
      <c r="A382" s="122">
        <v>20507</v>
      </c>
      <c r="B382" s="123" t="s">
        <v>568</v>
      </c>
      <c r="C382" s="124">
        <f>SUM(C383:C385)</f>
        <v>969</v>
      </c>
      <c r="D382" s="124">
        <f>SUM(D383:D385)</f>
        <v>1045</v>
      </c>
      <c r="E382" s="124">
        <f>SUM(E383:E385)</f>
        <v>639</v>
      </c>
      <c r="F382" s="114" t="s">
        <v>337</v>
      </c>
    </row>
    <row r="383" s="1" customFormat="1" ht="27" customHeight="1" spans="1:6">
      <c r="A383" s="125">
        <v>2050701</v>
      </c>
      <c r="B383" s="126" t="s">
        <v>569</v>
      </c>
      <c r="C383" s="127">
        <v>849</v>
      </c>
      <c r="D383" s="127">
        <v>930</v>
      </c>
      <c r="E383" s="127">
        <v>618</v>
      </c>
      <c r="F383" s="114" t="s">
        <v>337</v>
      </c>
    </row>
    <row r="384" s="1" customFormat="1" ht="27" hidden="1" customHeight="1" spans="1:6">
      <c r="A384" s="125">
        <v>2050702</v>
      </c>
      <c r="B384" s="126" t="s">
        <v>570</v>
      </c>
      <c r="C384" s="127">
        <v>0</v>
      </c>
      <c r="D384" s="127"/>
      <c r="E384" s="127"/>
      <c r="F384" s="1">
        <f t="shared" si="4"/>
        <v>0</v>
      </c>
    </row>
    <row r="385" s="1" customFormat="1" ht="27" customHeight="1" spans="1:6">
      <c r="A385" s="125">
        <v>2050799</v>
      </c>
      <c r="B385" s="126" t="s">
        <v>571</v>
      </c>
      <c r="C385" s="133">
        <v>120</v>
      </c>
      <c r="D385" s="127">
        <v>115</v>
      </c>
      <c r="E385" s="127">
        <v>21</v>
      </c>
      <c r="F385" s="114" t="s">
        <v>337</v>
      </c>
    </row>
    <row r="386" s="1" customFormat="1" ht="27" customHeight="1" spans="1:6">
      <c r="A386" s="122">
        <v>20508</v>
      </c>
      <c r="B386" s="123" t="s">
        <v>572</v>
      </c>
      <c r="C386" s="124">
        <f>SUM(C387:C391)</f>
        <v>601</v>
      </c>
      <c r="D386" s="124">
        <f>SUM(D387:D391)</f>
        <v>494</v>
      </c>
      <c r="E386" s="124">
        <f>SUM(E387:E391)</f>
        <v>536</v>
      </c>
      <c r="F386" s="114" t="s">
        <v>337</v>
      </c>
    </row>
    <row r="387" s="1" customFormat="1" ht="27" customHeight="1" spans="1:6">
      <c r="A387" s="125">
        <v>2050801</v>
      </c>
      <c r="B387" s="126" t="s">
        <v>573</v>
      </c>
      <c r="C387" s="127">
        <v>89</v>
      </c>
      <c r="D387" s="127">
        <v>16</v>
      </c>
      <c r="E387" s="127">
        <v>8</v>
      </c>
      <c r="F387" s="114" t="s">
        <v>337</v>
      </c>
    </row>
    <row r="388" s="1" customFormat="1" ht="27" customHeight="1" spans="1:6">
      <c r="A388" s="125">
        <v>2050802</v>
      </c>
      <c r="B388" s="126" t="s">
        <v>574</v>
      </c>
      <c r="C388" s="127">
        <v>412</v>
      </c>
      <c r="D388" s="127">
        <v>11</v>
      </c>
      <c r="E388" s="127">
        <v>39</v>
      </c>
      <c r="F388" s="114" t="s">
        <v>337</v>
      </c>
    </row>
    <row r="389" s="1" customFormat="1" ht="27" customHeight="1" spans="1:6">
      <c r="A389" s="125">
        <v>2050803</v>
      </c>
      <c r="B389" s="126" t="s">
        <v>575</v>
      </c>
      <c r="C389" s="127">
        <v>100</v>
      </c>
      <c r="D389" s="127">
        <v>467</v>
      </c>
      <c r="E389" s="127">
        <v>489</v>
      </c>
      <c r="F389" s="114" t="s">
        <v>337</v>
      </c>
    </row>
    <row r="390" s="1" customFormat="1" ht="27" hidden="1" customHeight="1" spans="1:6">
      <c r="A390" s="125">
        <v>2050804</v>
      </c>
      <c r="B390" s="126" t="s">
        <v>576</v>
      </c>
      <c r="C390" s="127">
        <v>0</v>
      </c>
      <c r="D390" s="127"/>
      <c r="E390" s="127"/>
      <c r="F390" s="1">
        <f t="shared" ref="F390:F453" si="5">D390+E390</f>
        <v>0</v>
      </c>
    </row>
    <row r="391" s="1" customFormat="1" ht="27" hidden="1" customHeight="1" spans="1:6">
      <c r="A391" s="125">
        <v>2050899</v>
      </c>
      <c r="B391" s="126" t="s">
        <v>577</v>
      </c>
      <c r="C391" s="127">
        <v>0</v>
      </c>
      <c r="D391" s="127"/>
      <c r="E391" s="127"/>
      <c r="F391" s="1">
        <f t="shared" si="5"/>
        <v>0</v>
      </c>
    </row>
    <row r="392" s="1" customFormat="1" ht="27" customHeight="1" spans="1:6">
      <c r="A392" s="122">
        <v>20509</v>
      </c>
      <c r="B392" s="123" t="s">
        <v>578</v>
      </c>
      <c r="C392" s="124">
        <f>SUM(C393:C398)</f>
        <v>12445</v>
      </c>
      <c r="D392" s="124">
        <f>SUM(D393:D398)</f>
        <v>11844</v>
      </c>
      <c r="E392" s="124">
        <f>SUM(E393:E398)</f>
        <v>12942</v>
      </c>
      <c r="F392" s="114" t="s">
        <v>337</v>
      </c>
    </row>
    <row r="393" s="1" customFormat="1" ht="27" hidden="1" customHeight="1" spans="1:6">
      <c r="A393" s="125">
        <v>2050901</v>
      </c>
      <c r="B393" s="126" t="s">
        <v>579</v>
      </c>
      <c r="C393" s="127">
        <v>2177</v>
      </c>
      <c r="D393" s="127"/>
      <c r="E393" s="127"/>
      <c r="F393" s="1">
        <f t="shared" si="5"/>
        <v>0</v>
      </c>
    </row>
    <row r="394" s="1" customFormat="1" ht="27" hidden="1" customHeight="1" spans="1:6">
      <c r="A394" s="125">
        <v>2050902</v>
      </c>
      <c r="B394" s="126" t="s">
        <v>580</v>
      </c>
      <c r="C394" s="127">
        <v>198</v>
      </c>
      <c r="D394" s="127"/>
      <c r="E394" s="127"/>
      <c r="F394" s="1">
        <f t="shared" si="5"/>
        <v>0</v>
      </c>
    </row>
    <row r="395" s="1" customFormat="1" ht="27" hidden="1" customHeight="1" spans="1:6">
      <c r="A395" s="125">
        <v>2050903</v>
      </c>
      <c r="B395" s="126" t="s">
        <v>581</v>
      </c>
      <c r="C395" s="127">
        <v>308</v>
      </c>
      <c r="D395" s="127"/>
      <c r="E395" s="127"/>
      <c r="F395" s="1">
        <f t="shared" si="5"/>
        <v>0</v>
      </c>
    </row>
    <row r="396" s="1" customFormat="1" ht="27" hidden="1" customHeight="1" spans="1:6">
      <c r="A396" s="125">
        <v>2050904</v>
      </c>
      <c r="B396" s="126" t="s">
        <v>582</v>
      </c>
      <c r="C396" s="127">
        <v>55</v>
      </c>
      <c r="D396" s="127"/>
      <c r="E396" s="127"/>
      <c r="F396" s="1">
        <f t="shared" si="5"/>
        <v>0</v>
      </c>
    </row>
    <row r="397" s="1" customFormat="1" ht="27" hidden="1" customHeight="1" spans="1:6">
      <c r="A397" s="125">
        <v>2050905</v>
      </c>
      <c r="B397" s="126" t="s">
        <v>583</v>
      </c>
      <c r="C397" s="127">
        <v>0</v>
      </c>
      <c r="D397" s="127"/>
      <c r="E397" s="127"/>
      <c r="F397" s="1">
        <f t="shared" si="5"/>
        <v>0</v>
      </c>
    </row>
    <row r="398" s="1" customFormat="1" ht="27" customHeight="1" spans="1:6">
      <c r="A398" s="125">
        <v>2050999</v>
      </c>
      <c r="B398" s="126" t="s">
        <v>584</v>
      </c>
      <c r="C398" s="127">
        <v>9707</v>
      </c>
      <c r="D398" s="127">
        <v>11844</v>
      </c>
      <c r="E398" s="127">
        <v>12942</v>
      </c>
      <c r="F398" s="114" t="s">
        <v>337</v>
      </c>
    </row>
    <row r="399" s="1" customFormat="1" ht="27" customHeight="1" spans="1:6">
      <c r="A399" s="122">
        <v>20599</v>
      </c>
      <c r="B399" s="123" t="s">
        <v>585</v>
      </c>
      <c r="C399" s="124">
        <v>16</v>
      </c>
      <c r="D399" s="124">
        <v>30</v>
      </c>
      <c r="E399" s="124">
        <v>45</v>
      </c>
      <c r="F399" s="114" t="s">
        <v>337</v>
      </c>
    </row>
    <row r="400" s="1" customFormat="1" ht="27" customHeight="1" spans="1:6">
      <c r="A400" s="119">
        <v>206</v>
      </c>
      <c r="B400" s="120" t="s">
        <v>586</v>
      </c>
      <c r="C400" s="121">
        <f>C401+C406+C415+C421+C426+C431+C436+C443+C447+C451</f>
        <v>199</v>
      </c>
      <c r="D400" s="121">
        <f>D401+D406+D415+D421+D426+D431+D436+D443+D447+D451</f>
        <v>479</v>
      </c>
      <c r="E400" s="121">
        <f>E401+E406+E415+E421+E426+E431+E436+E443+E447+E451</f>
        <v>424</v>
      </c>
      <c r="F400" s="114" t="s">
        <v>337</v>
      </c>
    </row>
    <row r="401" s="1" customFormat="1" ht="27" customHeight="1" spans="1:6">
      <c r="A401" s="122">
        <v>20601</v>
      </c>
      <c r="B401" s="123" t="s">
        <v>587</v>
      </c>
      <c r="C401" s="124">
        <f>SUM(C402:C405)</f>
        <v>56</v>
      </c>
      <c r="D401" s="124">
        <f>SUM(D402:D405)</f>
        <v>55</v>
      </c>
      <c r="E401" s="124">
        <f>SUM(E402:E405)</f>
        <v>62</v>
      </c>
      <c r="F401" s="114" t="s">
        <v>337</v>
      </c>
    </row>
    <row r="402" s="1" customFormat="1" ht="27" customHeight="1" spans="1:6">
      <c r="A402" s="125">
        <v>2060101</v>
      </c>
      <c r="B402" s="126" t="s">
        <v>339</v>
      </c>
      <c r="C402" s="127">
        <v>56</v>
      </c>
      <c r="D402" s="127">
        <v>55</v>
      </c>
      <c r="E402" s="127">
        <v>62</v>
      </c>
      <c r="F402" s="114" t="s">
        <v>337</v>
      </c>
    </row>
    <row r="403" s="1" customFormat="1" ht="27" hidden="1" customHeight="1" spans="1:6">
      <c r="A403" s="125">
        <v>2060102</v>
      </c>
      <c r="B403" s="126" t="s">
        <v>340</v>
      </c>
      <c r="C403" s="127">
        <v>0</v>
      </c>
      <c r="D403" s="127"/>
      <c r="E403" s="127"/>
      <c r="F403" s="1">
        <f t="shared" si="5"/>
        <v>0</v>
      </c>
    </row>
    <row r="404" s="1" customFormat="1" ht="27" hidden="1" customHeight="1" spans="1:6">
      <c r="A404" s="125">
        <v>2060103</v>
      </c>
      <c r="B404" s="126" t="s">
        <v>341</v>
      </c>
      <c r="C404" s="127">
        <v>0</v>
      </c>
      <c r="D404" s="127"/>
      <c r="E404" s="127"/>
      <c r="F404" s="1">
        <f t="shared" si="5"/>
        <v>0</v>
      </c>
    </row>
    <row r="405" s="1" customFormat="1" ht="27" hidden="1" customHeight="1" spans="1:6">
      <c r="A405" s="125">
        <v>2060199</v>
      </c>
      <c r="B405" s="126" t="s">
        <v>588</v>
      </c>
      <c r="C405" s="127">
        <v>0</v>
      </c>
      <c r="D405" s="127"/>
      <c r="E405" s="127"/>
      <c r="F405" s="1">
        <f t="shared" si="5"/>
        <v>0</v>
      </c>
    </row>
    <row r="406" s="1" customFormat="1" ht="27" hidden="1" customHeight="1" spans="1:6">
      <c r="A406" s="122">
        <v>20602</v>
      </c>
      <c r="B406" s="123" t="s">
        <v>589</v>
      </c>
      <c r="C406" s="124">
        <f>SUM(C407:C414)</f>
        <v>0</v>
      </c>
      <c r="D406" s="124">
        <f>SUM(D407:D414)</f>
        <v>0</v>
      </c>
      <c r="E406" s="124">
        <f>SUM(E407:E414)</f>
        <v>0</v>
      </c>
      <c r="F406" s="1">
        <f t="shared" si="5"/>
        <v>0</v>
      </c>
    </row>
    <row r="407" s="1" customFormat="1" ht="27" hidden="1" customHeight="1" spans="1:6">
      <c r="A407" s="125">
        <v>2060201</v>
      </c>
      <c r="B407" s="126" t="s">
        <v>590</v>
      </c>
      <c r="C407" s="127">
        <v>0</v>
      </c>
      <c r="D407" s="127"/>
      <c r="E407" s="127"/>
      <c r="F407" s="1">
        <f t="shared" si="5"/>
        <v>0</v>
      </c>
    </row>
    <row r="408" s="1" customFormat="1" ht="27" hidden="1" customHeight="1" spans="1:6">
      <c r="A408" s="125">
        <v>2060203</v>
      </c>
      <c r="B408" s="126" t="s">
        <v>591</v>
      </c>
      <c r="C408" s="127">
        <v>0</v>
      </c>
      <c r="D408" s="127"/>
      <c r="E408" s="127"/>
      <c r="F408" s="1">
        <f t="shared" si="5"/>
        <v>0</v>
      </c>
    </row>
    <row r="409" s="1" customFormat="1" ht="27" hidden="1" customHeight="1" spans="1:6">
      <c r="A409" s="125">
        <v>2060204</v>
      </c>
      <c r="B409" s="126" t="s">
        <v>592</v>
      </c>
      <c r="C409" s="127">
        <v>0</v>
      </c>
      <c r="D409" s="127"/>
      <c r="E409" s="127"/>
      <c r="F409" s="1">
        <f t="shared" si="5"/>
        <v>0</v>
      </c>
    </row>
    <row r="410" s="1" customFormat="1" ht="27" hidden="1" customHeight="1" spans="1:6">
      <c r="A410" s="125">
        <v>2060205</v>
      </c>
      <c r="B410" s="126" t="s">
        <v>593</v>
      </c>
      <c r="C410" s="127">
        <v>0</v>
      </c>
      <c r="D410" s="127"/>
      <c r="E410" s="127"/>
      <c r="F410" s="1">
        <f t="shared" si="5"/>
        <v>0</v>
      </c>
    </row>
    <row r="411" s="1" customFormat="1" ht="27" hidden="1" customHeight="1" spans="1:6">
      <c r="A411" s="125">
        <v>2060206</v>
      </c>
      <c r="B411" s="126" t="s">
        <v>594</v>
      </c>
      <c r="C411" s="127">
        <v>0</v>
      </c>
      <c r="D411" s="127"/>
      <c r="E411" s="127"/>
      <c r="F411" s="1">
        <f t="shared" si="5"/>
        <v>0</v>
      </c>
    </row>
    <row r="412" s="1" customFormat="1" ht="27" hidden="1" customHeight="1" spans="1:6">
      <c r="A412" s="125">
        <v>2060207</v>
      </c>
      <c r="B412" s="126" t="s">
        <v>595</v>
      </c>
      <c r="C412" s="127">
        <v>0</v>
      </c>
      <c r="D412" s="127"/>
      <c r="E412" s="127"/>
      <c r="F412" s="1">
        <f t="shared" si="5"/>
        <v>0</v>
      </c>
    </row>
    <row r="413" s="1" customFormat="1" ht="27" hidden="1" customHeight="1" spans="1:6">
      <c r="A413" s="125">
        <v>2060208</v>
      </c>
      <c r="B413" s="126" t="s">
        <v>596</v>
      </c>
      <c r="C413" s="127">
        <v>0</v>
      </c>
      <c r="D413" s="127"/>
      <c r="E413" s="127"/>
      <c r="F413" s="1">
        <f t="shared" si="5"/>
        <v>0</v>
      </c>
    </row>
    <row r="414" s="1" customFormat="1" ht="27" hidden="1" customHeight="1" spans="1:6">
      <c r="A414" s="125">
        <v>2060299</v>
      </c>
      <c r="B414" s="126" t="s">
        <v>597</v>
      </c>
      <c r="C414" s="127">
        <v>0</v>
      </c>
      <c r="D414" s="127"/>
      <c r="E414" s="127"/>
      <c r="F414" s="1">
        <f t="shared" si="5"/>
        <v>0</v>
      </c>
    </row>
    <row r="415" s="1" customFormat="1" ht="27" hidden="1" customHeight="1" spans="1:6">
      <c r="A415" s="122">
        <v>20603</v>
      </c>
      <c r="B415" s="123" t="s">
        <v>598</v>
      </c>
      <c r="C415" s="124">
        <f>SUM(C416:C420)</f>
        <v>0</v>
      </c>
      <c r="D415" s="124">
        <f>SUM(D416:D420)</f>
        <v>0</v>
      </c>
      <c r="E415" s="124">
        <f>SUM(E416:E420)</f>
        <v>0</v>
      </c>
      <c r="F415" s="1">
        <f t="shared" si="5"/>
        <v>0</v>
      </c>
    </row>
    <row r="416" s="1" customFormat="1" ht="27" hidden="1" customHeight="1" spans="1:6">
      <c r="A416" s="125">
        <v>2060301</v>
      </c>
      <c r="B416" s="126" t="s">
        <v>590</v>
      </c>
      <c r="C416" s="127">
        <v>0</v>
      </c>
      <c r="D416" s="127"/>
      <c r="E416" s="127"/>
      <c r="F416" s="1">
        <f t="shared" si="5"/>
        <v>0</v>
      </c>
    </row>
    <row r="417" s="1" customFormat="1" ht="27" hidden="1" customHeight="1" spans="1:6">
      <c r="A417" s="125">
        <v>2060302</v>
      </c>
      <c r="B417" s="126" t="s">
        <v>599</v>
      </c>
      <c r="C417" s="127">
        <v>0</v>
      </c>
      <c r="D417" s="127"/>
      <c r="E417" s="127"/>
      <c r="F417" s="1">
        <f t="shared" si="5"/>
        <v>0</v>
      </c>
    </row>
    <row r="418" s="1" customFormat="1" ht="27" hidden="1" customHeight="1" spans="1:6">
      <c r="A418" s="125">
        <v>2060303</v>
      </c>
      <c r="B418" s="126" t="s">
        <v>600</v>
      </c>
      <c r="C418" s="127">
        <v>0</v>
      </c>
      <c r="D418" s="127"/>
      <c r="E418" s="127"/>
      <c r="F418" s="1">
        <f t="shared" si="5"/>
        <v>0</v>
      </c>
    </row>
    <row r="419" s="1" customFormat="1" ht="27" hidden="1" customHeight="1" spans="1:6">
      <c r="A419" s="125">
        <v>2060304</v>
      </c>
      <c r="B419" s="126" t="s">
        <v>601</v>
      </c>
      <c r="C419" s="127">
        <v>0</v>
      </c>
      <c r="D419" s="127"/>
      <c r="E419" s="127"/>
      <c r="F419" s="1">
        <f t="shared" si="5"/>
        <v>0</v>
      </c>
    </row>
    <row r="420" s="1" customFormat="1" ht="27" hidden="1" customHeight="1" spans="1:6">
      <c r="A420" s="125">
        <v>2060399</v>
      </c>
      <c r="B420" s="126" t="s">
        <v>602</v>
      </c>
      <c r="C420" s="127">
        <v>0</v>
      </c>
      <c r="D420" s="127"/>
      <c r="E420" s="127"/>
      <c r="F420" s="1">
        <f t="shared" si="5"/>
        <v>0</v>
      </c>
    </row>
    <row r="421" s="1" customFormat="1" ht="27" customHeight="1" spans="1:6">
      <c r="A421" s="122">
        <v>20604</v>
      </c>
      <c r="B421" s="123" t="s">
        <v>603</v>
      </c>
      <c r="C421" s="124">
        <f>SUM(C422:C425)</f>
        <v>0</v>
      </c>
      <c r="D421" s="124">
        <f>SUM(D422:D425)</f>
        <v>274</v>
      </c>
      <c r="E421" s="124">
        <f>SUM(E422:E425)</f>
        <v>247</v>
      </c>
      <c r="F421" s="114" t="s">
        <v>337</v>
      </c>
    </row>
    <row r="422" s="1" customFormat="1" ht="27" hidden="1" customHeight="1" spans="1:6">
      <c r="A422" s="125">
        <v>2060401</v>
      </c>
      <c r="B422" s="126" t="s">
        <v>590</v>
      </c>
      <c r="C422" s="127">
        <v>0</v>
      </c>
      <c r="D422" s="127"/>
      <c r="E422" s="127"/>
      <c r="F422" s="1">
        <f t="shared" si="5"/>
        <v>0</v>
      </c>
    </row>
    <row r="423" s="1" customFormat="1" ht="27" hidden="1" customHeight="1" spans="1:6">
      <c r="A423" s="125">
        <v>2060404</v>
      </c>
      <c r="B423" s="126" t="s">
        <v>604</v>
      </c>
      <c r="C423" s="127">
        <v>0</v>
      </c>
      <c r="D423" s="127"/>
      <c r="E423" s="127"/>
      <c r="F423" s="1">
        <f t="shared" si="5"/>
        <v>0</v>
      </c>
    </row>
    <row r="424" s="1" customFormat="1" ht="27" hidden="1" customHeight="1" spans="1:6">
      <c r="A424" s="125">
        <v>2060405</v>
      </c>
      <c r="B424" s="126" t="s">
        <v>605</v>
      </c>
      <c r="C424" s="127">
        <v>0</v>
      </c>
      <c r="D424" s="127"/>
      <c r="E424" s="127"/>
      <c r="F424" s="1">
        <f t="shared" si="5"/>
        <v>0</v>
      </c>
    </row>
    <row r="425" s="1" customFormat="1" ht="27" customHeight="1" spans="1:6">
      <c r="A425" s="125">
        <v>2060499</v>
      </c>
      <c r="B425" s="126" t="s">
        <v>606</v>
      </c>
      <c r="C425" s="127">
        <v>0</v>
      </c>
      <c r="D425" s="127">
        <v>274</v>
      </c>
      <c r="E425" s="127">
        <v>247</v>
      </c>
      <c r="F425" s="114" t="s">
        <v>337</v>
      </c>
    </row>
    <row r="426" s="1" customFormat="1" ht="27" customHeight="1" spans="1:6">
      <c r="A426" s="122">
        <v>20605</v>
      </c>
      <c r="B426" s="123" t="s">
        <v>607</v>
      </c>
      <c r="C426" s="124">
        <f>SUM(C427:C430)</f>
        <v>0</v>
      </c>
      <c r="D426" s="124">
        <f>SUM(D427:D430)</f>
        <v>70</v>
      </c>
      <c r="E426" s="124">
        <f>SUM(E427:E430)</f>
        <v>37</v>
      </c>
      <c r="F426" s="114" t="s">
        <v>337</v>
      </c>
    </row>
    <row r="427" s="1" customFormat="1" ht="27" hidden="1" customHeight="1" spans="1:6">
      <c r="A427" s="125">
        <v>2060501</v>
      </c>
      <c r="B427" s="126" t="s">
        <v>590</v>
      </c>
      <c r="C427" s="127">
        <v>0</v>
      </c>
      <c r="D427" s="127"/>
      <c r="E427" s="127"/>
      <c r="F427" s="1">
        <f t="shared" si="5"/>
        <v>0</v>
      </c>
    </row>
    <row r="428" s="1" customFormat="1" ht="27" hidden="1" customHeight="1" spans="1:6">
      <c r="A428" s="125">
        <v>2060502</v>
      </c>
      <c r="B428" s="126" t="s">
        <v>608</v>
      </c>
      <c r="C428" s="127">
        <v>0</v>
      </c>
      <c r="D428" s="127"/>
      <c r="E428" s="127"/>
      <c r="F428" s="1">
        <f t="shared" si="5"/>
        <v>0</v>
      </c>
    </row>
    <row r="429" s="1" customFormat="1" ht="27" hidden="1" customHeight="1" spans="1:6">
      <c r="A429" s="125">
        <v>2060503</v>
      </c>
      <c r="B429" s="126" t="s">
        <v>609</v>
      </c>
      <c r="C429" s="127">
        <v>0</v>
      </c>
      <c r="D429" s="127"/>
      <c r="E429" s="127"/>
      <c r="F429" s="1">
        <f t="shared" si="5"/>
        <v>0</v>
      </c>
    </row>
    <row r="430" s="1" customFormat="1" ht="27" customHeight="1" spans="1:6">
      <c r="A430" s="125">
        <v>2060599</v>
      </c>
      <c r="B430" s="126" t="s">
        <v>610</v>
      </c>
      <c r="C430" s="127">
        <v>0</v>
      </c>
      <c r="D430" s="127">
        <v>70</v>
      </c>
      <c r="E430" s="127">
        <v>37</v>
      </c>
      <c r="F430" s="114" t="s">
        <v>337</v>
      </c>
    </row>
    <row r="431" s="1" customFormat="1" ht="27" hidden="1" customHeight="1" spans="1:6">
      <c r="A431" s="122">
        <v>20606</v>
      </c>
      <c r="B431" s="123" t="s">
        <v>611</v>
      </c>
      <c r="C431" s="124">
        <f>SUM(C432:C435)</f>
        <v>5</v>
      </c>
      <c r="D431" s="124">
        <f>SUM(D432:D435)</f>
        <v>0</v>
      </c>
      <c r="E431" s="124">
        <f>SUM(E432:E435)</f>
        <v>0</v>
      </c>
      <c r="F431" s="1">
        <f t="shared" si="5"/>
        <v>0</v>
      </c>
    </row>
    <row r="432" s="1" customFormat="1" ht="27" hidden="1" customHeight="1" spans="1:6">
      <c r="A432" s="125">
        <v>2060601</v>
      </c>
      <c r="B432" s="126" t="s">
        <v>612</v>
      </c>
      <c r="C432" s="127">
        <v>0</v>
      </c>
      <c r="D432" s="127"/>
      <c r="E432" s="127"/>
      <c r="F432" s="1">
        <f t="shared" si="5"/>
        <v>0</v>
      </c>
    </row>
    <row r="433" s="1" customFormat="1" ht="27" hidden="1" customHeight="1" spans="1:6">
      <c r="A433" s="125">
        <v>2060602</v>
      </c>
      <c r="B433" s="126" t="s">
        <v>613</v>
      </c>
      <c r="C433" s="127">
        <v>5</v>
      </c>
      <c r="D433" s="127"/>
      <c r="E433" s="127"/>
      <c r="F433" s="1">
        <f t="shared" si="5"/>
        <v>0</v>
      </c>
    </row>
    <row r="434" s="1" customFormat="1" ht="27" hidden="1" customHeight="1" spans="1:6">
      <c r="A434" s="125">
        <v>2060603</v>
      </c>
      <c r="B434" s="126" t="s">
        <v>614</v>
      </c>
      <c r="C434" s="127">
        <v>0</v>
      </c>
      <c r="D434" s="127"/>
      <c r="E434" s="127"/>
      <c r="F434" s="1">
        <f t="shared" si="5"/>
        <v>0</v>
      </c>
    </row>
    <row r="435" s="1" customFormat="1" ht="27" hidden="1" customHeight="1" spans="1:6">
      <c r="A435" s="125">
        <v>2060699</v>
      </c>
      <c r="B435" s="126" t="s">
        <v>615</v>
      </c>
      <c r="C435" s="127">
        <v>0</v>
      </c>
      <c r="D435" s="127"/>
      <c r="E435" s="127"/>
      <c r="F435" s="1">
        <f t="shared" si="5"/>
        <v>0</v>
      </c>
    </row>
    <row r="436" s="1" customFormat="1" ht="27" customHeight="1" spans="1:6">
      <c r="A436" s="122">
        <v>20607</v>
      </c>
      <c r="B436" s="123" t="s">
        <v>616</v>
      </c>
      <c r="C436" s="124">
        <f>SUM(C437:C442)</f>
        <v>8</v>
      </c>
      <c r="D436" s="124">
        <f>SUM(D437:D442)</f>
        <v>8</v>
      </c>
      <c r="E436" s="124">
        <f>SUM(E437:E442)</f>
        <v>8</v>
      </c>
      <c r="F436" s="114" t="s">
        <v>337</v>
      </c>
    </row>
    <row r="437" s="1" customFormat="1" ht="27" hidden="1" customHeight="1" spans="1:6">
      <c r="A437" s="125">
        <v>2060701</v>
      </c>
      <c r="B437" s="126" t="s">
        <v>590</v>
      </c>
      <c r="C437" s="127">
        <v>0</v>
      </c>
      <c r="D437" s="127"/>
      <c r="E437" s="127"/>
      <c r="F437" s="1">
        <f t="shared" si="5"/>
        <v>0</v>
      </c>
    </row>
    <row r="438" s="1" customFormat="1" ht="27" customHeight="1" spans="1:6">
      <c r="A438" s="125">
        <v>2060702</v>
      </c>
      <c r="B438" s="126" t="s">
        <v>617</v>
      </c>
      <c r="C438" s="127">
        <v>5</v>
      </c>
      <c r="D438" s="127">
        <v>5</v>
      </c>
      <c r="E438" s="127">
        <v>5</v>
      </c>
      <c r="F438" s="114" t="s">
        <v>337</v>
      </c>
    </row>
    <row r="439" s="1" customFormat="1" ht="27" hidden="1" customHeight="1" spans="1:6">
      <c r="A439" s="125">
        <v>2060703</v>
      </c>
      <c r="B439" s="126" t="s">
        <v>618</v>
      </c>
      <c r="C439" s="127">
        <v>0</v>
      </c>
      <c r="D439" s="127"/>
      <c r="E439" s="127"/>
      <c r="F439" s="1">
        <f t="shared" si="5"/>
        <v>0</v>
      </c>
    </row>
    <row r="440" s="1" customFormat="1" ht="27" hidden="1" customHeight="1" spans="1:6">
      <c r="A440" s="125">
        <v>2060704</v>
      </c>
      <c r="B440" s="126" t="s">
        <v>619</v>
      </c>
      <c r="C440" s="127">
        <v>0</v>
      </c>
      <c r="D440" s="127"/>
      <c r="E440" s="127"/>
      <c r="F440" s="1">
        <f t="shared" si="5"/>
        <v>0</v>
      </c>
    </row>
    <row r="441" s="1" customFormat="1" ht="27" hidden="1" customHeight="1" spans="1:6">
      <c r="A441" s="125">
        <v>2060705</v>
      </c>
      <c r="B441" s="126" t="s">
        <v>620</v>
      </c>
      <c r="C441" s="127">
        <v>0</v>
      </c>
      <c r="D441" s="127"/>
      <c r="E441" s="127"/>
      <c r="F441" s="1">
        <f t="shared" si="5"/>
        <v>0</v>
      </c>
    </row>
    <row r="442" s="1" customFormat="1" ht="27" customHeight="1" spans="1:6">
      <c r="A442" s="125">
        <v>2060799</v>
      </c>
      <c r="B442" s="126" t="s">
        <v>621</v>
      </c>
      <c r="C442" s="127">
        <v>3</v>
      </c>
      <c r="D442" s="127">
        <v>3</v>
      </c>
      <c r="E442" s="127">
        <v>3</v>
      </c>
      <c r="F442" s="114" t="s">
        <v>337</v>
      </c>
    </row>
    <row r="443" s="1" customFormat="1" ht="27" hidden="1" customHeight="1" spans="1:6">
      <c r="A443" s="122">
        <v>20608</v>
      </c>
      <c r="B443" s="123" t="s">
        <v>622</v>
      </c>
      <c r="C443" s="124">
        <f>SUM(C444:C446)</f>
        <v>0</v>
      </c>
      <c r="D443" s="124">
        <f>SUM(D444:D446)</f>
        <v>0</v>
      </c>
      <c r="E443" s="124">
        <f>SUM(E444:E446)</f>
        <v>0</v>
      </c>
      <c r="F443" s="1">
        <f t="shared" si="5"/>
        <v>0</v>
      </c>
    </row>
    <row r="444" s="1" customFormat="1" ht="27" hidden="1" customHeight="1" spans="1:6">
      <c r="A444" s="125">
        <v>2060801</v>
      </c>
      <c r="B444" s="126" t="s">
        <v>623</v>
      </c>
      <c r="C444" s="127">
        <v>0</v>
      </c>
      <c r="D444" s="127"/>
      <c r="E444" s="127"/>
      <c r="F444" s="1">
        <f t="shared" si="5"/>
        <v>0</v>
      </c>
    </row>
    <row r="445" s="1" customFormat="1" ht="27" hidden="1" customHeight="1" spans="1:6">
      <c r="A445" s="125">
        <v>2060802</v>
      </c>
      <c r="B445" s="126" t="s">
        <v>624</v>
      </c>
      <c r="C445" s="127">
        <v>0</v>
      </c>
      <c r="D445" s="127"/>
      <c r="E445" s="127"/>
      <c r="F445" s="1">
        <f t="shared" si="5"/>
        <v>0</v>
      </c>
    </row>
    <row r="446" s="1" customFormat="1" ht="27" hidden="1" customHeight="1" spans="1:6">
      <c r="A446" s="125">
        <v>2060899</v>
      </c>
      <c r="B446" s="126" t="s">
        <v>625</v>
      </c>
      <c r="C446" s="127">
        <v>0</v>
      </c>
      <c r="D446" s="127"/>
      <c r="E446" s="127"/>
      <c r="F446" s="1">
        <f t="shared" si="5"/>
        <v>0</v>
      </c>
    </row>
    <row r="447" s="1" customFormat="1" ht="27" customHeight="1" spans="1:6">
      <c r="A447" s="122">
        <v>20609</v>
      </c>
      <c r="B447" s="123" t="s">
        <v>626</v>
      </c>
      <c r="C447" s="124">
        <f>SUM(C448:C450)</f>
        <v>0</v>
      </c>
      <c r="D447" s="124">
        <f>SUM(D448:D450)</f>
        <v>56</v>
      </c>
      <c r="E447" s="124">
        <f>SUM(E448:E450)</f>
        <v>36</v>
      </c>
      <c r="F447" s="114" t="s">
        <v>337</v>
      </c>
    </row>
    <row r="448" s="1" customFormat="1" ht="27" customHeight="1" spans="1:6">
      <c r="A448" s="125">
        <v>2060901</v>
      </c>
      <c r="B448" s="126" t="s">
        <v>627</v>
      </c>
      <c r="C448" s="127">
        <v>0</v>
      </c>
      <c r="D448" s="127">
        <v>56</v>
      </c>
      <c r="E448" s="127">
        <v>36</v>
      </c>
      <c r="F448" s="114" t="s">
        <v>337</v>
      </c>
    </row>
    <row r="449" s="1" customFormat="1" ht="27" hidden="1" customHeight="1" spans="1:6">
      <c r="A449" s="125">
        <v>2060902</v>
      </c>
      <c r="B449" s="126" t="s">
        <v>628</v>
      </c>
      <c r="C449" s="127">
        <v>0</v>
      </c>
      <c r="D449" s="127"/>
      <c r="E449" s="127"/>
      <c r="F449" s="1">
        <f t="shared" si="5"/>
        <v>0</v>
      </c>
    </row>
    <row r="450" s="1" customFormat="1" ht="27" hidden="1" customHeight="1" spans="1:6">
      <c r="A450" s="125">
        <v>2060999</v>
      </c>
      <c r="B450" s="126" t="s">
        <v>629</v>
      </c>
      <c r="C450" s="127">
        <v>0</v>
      </c>
      <c r="D450" s="127"/>
      <c r="E450" s="127"/>
      <c r="F450" s="1">
        <f t="shared" si="5"/>
        <v>0</v>
      </c>
    </row>
    <row r="451" s="1" customFormat="1" ht="27" customHeight="1" spans="1:6">
      <c r="A451" s="122">
        <v>20699</v>
      </c>
      <c r="B451" s="123" t="s">
        <v>630</v>
      </c>
      <c r="C451" s="124">
        <f>SUM(C452:C455)</f>
        <v>130</v>
      </c>
      <c r="D451" s="124">
        <f>SUM(D452:D455)</f>
        <v>16</v>
      </c>
      <c r="E451" s="124">
        <f>SUM(E452:E455)</f>
        <v>34</v>
      </c>
      <c r="F451" s="114" t="s">
        <v>337</v>
      </c>
    </row>
    <row r="452" s="1" customFormat="1" ht="27" hidden="1" customHeight="1" spans="1:6">
      <c r="A452" s="125">
        <v>2069901</v>
      </c>
      <c r="B452" s="126" t="s">
        <v>631</v>
      </c>
      <c r="C452" s="127">
        <v>10</v>
      </c>
      <c r="D452" s="127"/>
      <c r="E452" s="127"/>
      <c r="F452" s="1">
        <f t="shared" si="5"/>
        <v>0</v>
      </c>
    </row>
    <row r="453" s="1" customFormat="1" ht="27" hidden="1" customHeight="1" spans="1:6">
      <c r="A453" s="125">
        <v>2069902</v>
      </c>
      <c r="B453" s="126" t="s">
        <v>632</v>
      </c>
      <c r="C453" s="127">
        <v>0</v>
      </c>
      <c r="D453" s="127"/>
      <c r="E453" s="127"/>
      <c r="F453" s="1">
        <f t="shared" si="5"/>
        <v>0</v>
      </c>
    </row>
    <row r="454" s="1" customFormat="1" ht="27" hidden="1" customHeight="1" spans="1:6">
      <c r="A454" s="125">
        <v>2069903</v>
      </c>
      <c r="B454" s="126" t="s">
        <v>633</v>
      </c>
      <c r="C454" s="127">
        <v>0</v>
      </c>
      <c r="D454" s="127"/>
      <c r="E454" s="127"/>
      <c r="F454" s="1">
        <f t="shared" ref="F454:F518" si="6">D454+E454</f>
        <v>0</v>
      </c>
    </row>
    <row r="455" s="1" customFormat="1" ht="27" customHeight="1" spans="1:6">
      <c r="A455" s="125">
        <v>2069999</v>
      </c>
      <c r="B455" s="126" t="s">
        <v>634</v>
      </c>
      <c r="C455" s="127">
        <v>120</v>
      </c>
      <c r="D455" s="127">
        <v>16</v>
      </c>
      <c r="E455" s="127">
        <v>34</v>
      </c>
      <c r="F455" s="114" t="s">
        <v>337</v>
      </c>
    </row>
    <row r="456" s="1" customFormat="1" ht="27" customHeight="1" spans="1:6">
      <c r="A456" s="119">
        <v>207</v>
      </c>
      <c r="B456" s="120" t="s">
        <v>106</v>
      </c>
      <c r="C456" s="121">
        <f>C457+C473+C481+C492+C501+C509</f>
        <v>6660</v>
      </c>
      <c r="D456" s="121">
        <f>D457+D473+D481+D492+D501+D509</f>
        <v>5835</v>
      </c>
      <c r="E456" s="121">
        <f>E457+E473+E481+E492+E501+E509</f>
        <v>4986</v>
      </c>
      <c r="F456" s="114" t="s">
        <v>337</v>
      </c>
    </row>
    <row r="457" s="1" customFormat="1" ht="27" customHeight="1" spans="1:6">
      <c r="A457" s="122">
        <v>20701</v>
      </c>
      <c r="B457" s="123" t="s">
        <v>635</v>
      </c>
      <c r="C457" s="124">
        <f>SUM(C458:C472)</f>
        <v>4527</v>
      </c>
      <c r="D457" s="124">
        <f>SUM(D458:D472)</f>
        <v>3815</v>
      </c>
      <c r="E457" s="124">
        <f>SUM(E458:E472)</f>
        <v>3063</v>
      </c>
      <c r="F457" s="114" t="s">
        <v>337</v>
      </c>
    </row>
    <row r="458" s="1" customFormat="1" ht="27" customHeight="1" spans="1:6">
      <c r="A458" s="125">
        <v>2070101</v>
      </c>
      <c r="B458" s="126" t="s">
        <v>339</v>
      </c>
      <c r="C458" s="127">
        <v>485</v>
      </c>
      <c r="D458" s="127">
        <v>474</v>
      </c>
      <c r="E458" s="127">
        <v>468</v>
      </c>
      <c r="F458" s="114" t="s">
        <v>337</v>
      </c>
    </row>
    <row r="459" s="1" customFormat="1" ht="27" hidden="1" customHeight="1" spans="1:6">
      <c r="A459" s="125">
        <v>2070102</v>
      </c>
      <c r="B459" s="126" t="s">
        <v>340</v>
      </c>
      <c r="C459" s="127">
        <v>0</v>
      </c>
      <c r="D459" s="127"/>
      <c r="E459" s="127"/>
      <c r="F459" s="1">
        <f t="shared" si="6"/>
        <v>0</v>
      </c>
    </row>
    <row r="460" s="1" customFormat="1" ht="27" hidden="1" customHeight="1" spans="1:6">
      <c r="A460" s="125">
        <v>2070103</v>
      </c>
      <c r="B460" s="126" t="s">
        <v>341</v>
      </c>
      <c r="C460" s="127">
        <v>0</v>
      </c>
      <c r="D460" s="127"/>
      <c r="E460" s="127"/>
      <c r="F460" s="1">
        <f t="shared" si="6"/>
        <v>0</v>
      </c>
    </row>
    <row r="461" s="1" customFormat="1" ht="27" customHeight="1" spans="1:6">
      <c r="A461" s="125">
        <v>2070104</v>
      </c>
      <c r="B461" s="126" t="s">
        <v>636</v>
      </c>
      <c r="C461" s="127">
        <v>11</v>
      </c>
      <c r="D461" s="127">
        <v>690</v>
      </c>
      <c r="E461" s="127">
        <v>735</v>
      </c>
      <c r="F461" s="114" t="s">
        <v>337</v>
      </c>
    </row>
    <row r="462" s="1" customFormat="1" ht="27" customHeight="1" spans="1:6">
      <c r="A462" s="125">
        <v>2070105</v>
      </c>
      <c r="B462" s="126" t="s">
        <v>637</v>
      </c>
      <c r="C462" s="127">
        <v>65</v>
      </c>
      <c r="D462" s="127">
        <v>65</v>
      </c>
      <c r="E462" s="127">
        <v>20</v>
      </c>
      <c r="F462" s="114" t="s">
        <v>337</v>
      </c>
    </row>
    <row r="463" s="1" customFormat="1" ht="27" hidden="1" customHeight="1" spans="1:6">
      <c r="A463" s="125">
        <v>2070106</v>
      </c>
      <c r="B463" s="126" t="s">
        <v>638</v>
      </c>
      <c r="C463" s="127">
        <v>0</v>
      </c>
      <c r="D463" s="127"/>
      <c r="E463" s="127"/>
      <c r="F463" s="1">
        <f t="shared" si="6"/>
        <v>0</v>
      </c>
    </row>
    <row r="464" s="1" customFormat="1" ht="27" customHeight="1" spans="1:6">
      <c r="A464" s="125">
        <v>2070107</v>
      </c>
      <c r="B464" s="126" t="s">
        <v>639</v>
      </c>
      <c r="C464" s="127">
        <v>50</v>
      </c>
      <c r="D464" s="127">
        <v>50</v>
      </c>
      <c r="E464" s="127">
        <v>50</v>
      </c>
      <c r="F464" s="114" t="s">
        <v>337</v>
      </c>
    </row>
    <row r="465" s="1" customFormat="1" ht="27" hidden="1" customHeight="1" spans="1:6">
      <c r="A465" s="125">
        <v>2070108</v>
      </c>
      <c r="B465" s="126" t="s">
        <v>640</v>
      </c>
      <c r="C465" s="127">
        <v>0</v>
      </c>
      <c r="D465" s="127"/>
      <c r="E465" s="127"/>
      <c r="F465" s="1">
        <f t="shared" si="6"/>
        <v>0</v>
      </c>
    </row>
    <row r="466" s="1" customFormat="1" ht="27" customHeight="1" spans="1:6">
      <c r="A466" s="125">
        <v>2070109</v>
      </c>
      <c r="B466" s="126" t="s">
        <v>641</v>
      </c>
      <c r="C466" s="127">
        <v>0</v>
      </c>
      <c r="D466" s="127">
        <v>117</v>
      </c>
      <c r="E466" s="127">
        <v>120</v>
      </c>
      <c r="F466" s="114" t="s">
        <v>337</v>
      </c>
    </row>
    <row r="467" s="1" customFormat="1" ht="27" customHeight="1" spans="1:6">
      <c r="A467" s="125">
        <v>2070110</v>
      </c>
      <c r="B467" s="126" t="s">
        <v>642</v>
      </c>
      <c r="C467" s="127">
        <v>4</v>
      </c>
      <c r="D467" s="127">
        <v>4</v>
      </c>
      <c r="E467" s="127">
        <v>4</v>
      </c>
      <c r="F467" s="114" t="s">
        <v>337</v>
      </c>
    </row>
    <row r="468" s="1" customFormat="1" ht="27" hidden="1" customHeight="1" spans="1:6">
      <c r="A468" s="125">
        <v>2070111</v>
      </c>
      <c r="B468" s="126" t="s">
        <v>643</v>
      </c>
      <c r="C468" s="127">
        <v>0</v>
      </c>
      <c r="D468" s="127"/>
      <c r="E468" s="127"/>
      <c r="F468" s="1">
        <f t="shared" si="6"/>
        <v>0</v>
      </c>
    </row>
    <row r="469" s="1" customFormat="1" ht="27" hidden="1" customHeight="1" spans="1:6">
      <c r="A469" s="125">
        <v>2070112</v>
      </c>
      <c r="B469" s="126" t="s">
        <v>644</v>
      </c>
      <c r="C469" s="127">
        <v>0</v>
      </c>
      <c r="D469" s="127"/>
      <c r="E469" s="127"/>
      <c r="F469" s="1">
        <f t="shared" si="6"/>
        <v>0</v>
      </c>
    </row>
    <row r="470" s="1" customFormat="1" ht="27" customHeight="1" spans="1:6">
      <c r="A470" s="125">
        <v>2070113</v>
      </c>
      <c r="B470" s="126" t="s">
        <v>645</v>
      </c>
      <c r="C470" s="127">
        <v>12</v>
      </c>
      <c r="D470" s="127">
        <v>11</v>
      </c>
      <c r="E470" s="127">
        <v>11</v>
      </c>
      <c r="F470" s="114" t="s">
        <v>337</v>
      </c>
    </row>
    <row r="471" s="1" customFormat="1" ht="27" customHeight="1" spans="1:6">
      <c r="A471" s="125">
        <v>2070114</v>
      </c>
      <c r="B471" s="126" t="s">
        <v>646</v>
      </c>
      <c r="C471" s="127">
        <v>4</v>
      </c>
      <c r="D471" s="127">
        <v>4</v>
      </c>
      <c r="E471" s="127">
        <v>4</v>
      </c>
      <c r="F471" s="114" t="s">
        <v>337</v>
      </c>
    </row>
    <row r="472" s="1" customFormat="1" ht="27" customHeight="1" spans="1:6">
      <c r="A472" s="125">
        <v>2070199</v>
      </c>
      <c r="B472" s="126" t="s">
        <v>647</v>
      </c>
      <c r="C472" s="133">
        <v>3896</v>
      </c>
      <c r="D472" s="127">
        <v>2400</v>
      </c>
      <c r="E472" s="127">
        <v>1651</v>
      </c>
      <c r="F472" s="114" t="s">
        <v>337</v>
      </c>
    </row>
    <row r="473" s="1" customFormat="1" ht="27" customHeight="1" spans="1:6">
      <c r="A473" s="122">
        <v>20702</v>
      </c>
      <c r="B473" s="123" t="s">
        <v>648</v>
      </c>
      <c r="C473" s="124">
        <f>SUM(C474:C480)</f>
        <v>189</v>
      </c>
      <c r="D473" s="124">
        <f>SUM(D474:D480)</f>
        <v>379</v>
      </c>
      <c r="E473" s="124">
        <f>SUM(E474:E480)</f>
        <v>261</v>
      </c>
      <c r="F473" s="114" t="s">
        <v>337</v>
      </c>
    </row>
    <row r="474" s="1" customFormat="1" ht="27" hidden="1" customHeight="1" spans="1:6">
      <c r="A474" s="125">
        <v>2070201</v>
      </c>
      <c r="B474" s="126" t="s">
        <v>339</v>
      </c>
      <c r="C474" s="127">
        <v>0</v>
      </c>
      <c r="D474" s="127"/>
      <c r="E474" s="127"/>
      <c r="F474" s="1">
        <f t="shared" si="6"/>
        <v>0</v>
      </c>
    </row>
    <row r="475" s="1" customFormat="1" ht="27" hidden="1" customHeight="1" spans="1:6">
      <c r="A475" s="125">
        <v>2070202</v>
      </c>
      <c r="B475" s="126" t="s">
        <v>340</v>
      </c>
      <c r="C475" s="127">
        <v>0</v>
      </c>
      <c r="D475" s="127"/>
      <c r="E475" s="127"/>
      <c r="F475" s="1">
        <f t="shared" si="6"/>
        <v>0</v>
      </c>
    </row>
    <row r="476" s="1" customFormat="1" ht="27" hidden="1" customHeight="1" spans="1:6">
      <c r="A476" s="125">
        <v>2070203</v>
      </c>
      <c r="B476" s="126" t="s">
        <v>341</v>
      </c>
      <c r="C476" s="127">
        <v>0</v>
      </c>
      <c r="D476" s="127"/>
      <c r="E476" s="127"/>
      <c r="F476" s="1">
        <f t="shared" si="6"/>
        <v>0</v>
      </c>
    </row>
    <row r="477" s="1" customFormat="1" ht="27" customHeight="1" spans="1:6">
      <c r="A477" s="125">
        <v>2070204</v>
      </c>
      <c r="B477" s="126" t="s">
        <v>649</v>
      </c>
      <c r="C477" s="127">
        <v>32</v>
      </c>
      <c r="D477" s="127">
        <v>277</v>
      </c>
      <c r="E477" s="127">
        <v>173</v>
      </c>
      <c r="F477" s="114" t="s">
        <v>337</v>
      </c>
    </row>
    <row r="478" s="1" customFormat="1" ht="27" customHeight="1" spans="1:6">
      <c r="A478" s="125">
        <v>2070205</v>
      </c>
      <c r="B478" s="126" t="s">
        <v>650</v>
      </c>
      <c r="C478" s="127">
        <v>157</v>
      </c>
      <c r="D478" s="127">
        <v>102</v>
      </c>
      <c r="E478" s="127">
        <v>71</v>
      </c>
      <c r="F478" s="114" t="s">
        <v>337</v>
      </c>
    </row>
    <row r="479" s="1" customFormat="1" ht="27" hidden="1" customHeight="1" spans="1:6">
      <c r="A479" s="125">
        <v>2070206</v>
      </c>
      <c r="B479" s="126" t="s">
        <v>651</v>
      </c>
      <c r="C479" s="127">
        <v>0</v>
      </c>
      <c r="D479" s="127"/>
      <c r="E479" s="127"/>
      <c r="F479" s="1">
        <f t="shared" si="6"/>
        <v>0</v>
      </c>
    </row>
    <row r="480" s="1" customFormat="1" ht="27" customHeight="1" spans="1:6">
      <c r="A480" s="125">
        <v>2070299</v>
      </c>
      <c r="B480" s="126" t="s">
        <v>652</v>
      </c>
      <c r="C480" s="127">
        <v>0</v>
      </c>
      <c r="D480" s="127"/>
      <c r="E480" s="127">
        <v>17</v>
      </c>
      <c r="F480" s="114" t="s">
        <v>337</v>
      </c>
    </row>
    <row r="481" s="1" customFormat="1" ht="27" customHeight="1" spans="1:6">
      <c r="A481" s="122">
        <v>20703</v>
      </c>
      <c r="B481" s="123" t="s">
        <v>653</v>
      </c>
      <c r="C481" s="124">
        <f>SUM(C482:C491)</f>
        <v>128</v>
      </c>
      <c r="D481" s="124">
        <f>SUM(D482:D491)</f>
        <v>119</v>
      </c>
      <c r="E481" s="124">
        <f>SUM(E482:E491)</f>
        <v>24</v>
      </c>
      <c r="F481" s="114" t="s">
        <v>337</v>
      </c>
    </row>
    <row r="482" s="1" customFormat="1" ht="27" hidden="1" customHeight="1" spans="1:6">
      <c r="A482" s="125">
        <v>2070301</v>
      </c>
      <c r="B482" s="126" t="s">
        <v>339</v>
      </c>
      <c r="C482" s="127">
        <v>0</v>
      </c>
      <c r="D482" s="127"/>
      <c r="E482" s="127"/>
      <c r="F482" s="1">
        <f t="shared" si="6"/>
        <v>0</v>
      </c>
    </row>
    <row r="483" s="1" customFormat="1" ht="27" hidden="1" customHeight="1" spans="1:6">
      <c r="A483" s="125">
        <v>2070302</v>
      </c>
      <c r="B483" s="126" t="s">
        <v>340</v>
      </c>
      <c r="C483" s="127">
        <v>0</v>
      </c>
      <c r="D483" s="127"/>
      <c r="E483" s="127"/>
      <c r="F483" s="1">
        <f t="shared" si="6"/>
        <v>0</v>
      </c>
    </row>
    <row r="484" s="1" customFormat="1" ht="27" hidden="1" customHeight="1" spans="1:6">
      <c r="A484" s="125">
        <v>2070303</v>
      </c>
      <c r="B484" s="126" t="s">
        <v>341</v>
      </c>
      <c r="C484" s="127">
        <v>0</v>
      </c>
      <c r="D484" s="127"/>
      <c r="E484" s="127"/>
      <c r="F484" s="1">
        <f t="shared" si="6"/>
        <v>0</v>
      </c>
    </row>
    <row r="485" s="1" customFormat="1" ht="27" customHeight="1" spans="1:6">
      <c r="A485" s="125">
        <v>2070304</v>
      </c>
      <c r="B485" s="126" t="s">
        <v>654</v>
      </c>
      <c r="C485" s="127">
        <v>6</v>
      </c>
      <c r="D485" s="127">
        <v>6</v>
      </c>
      <c r="E485" s="127">
        <v>6</v>
      </c>
      <c r="F485" s="114" t="s">
        <v>337</v>
      </c>
    </row>
    <row r="486" s="1" customFormat="1" ht="27" hidden="1" customHeight="1" spans="1:6">
      <c r="A486" s="125">
        <v>2070305</v>
      </c>
      <c r="B486" s="126" t="s">
        <v>655</v>
      </c>
      <c r="C486" s="127">
        <v>10</v>
      </c>
      <c r="D486" s="127"/>
      <c r="E486" s="127"/>
      <c r="F486" s="1">
        <f t="shared" si="6"/>
        <v>0</v>
      </c>
    </row>
    <row r="487" s="1" customFormat="1" ht="27" customHeight="1" spans="1:6">
      <c r="A487" s="125">
        <v>2070306</v>
      </c>
      <c r="B487" s="126" t="s">
        <v>656</v>
      </c>
      <c r="C487" s="127">
        <v>12</v>
      </c>
      <c r="D487" s="127">
        <v>11</v>
      </c>
      <c r="E487" s="127">
        <v>11</v>
      </c>
      <c r="F487" s="114" t="s">
        <v>337</v>
      </c>
    </row>
    <row r="488" s="1" customFormat="1" ht="27" customHeight="1" spans="1:6">
      <c r="A488" s="125">
        <v>2070307</v>
      </c>
      <c r="B488" s="126" t="s">
        <v>657</v>
      </c>
      <c r="C488" s="127">
        <v>61</v>
      </c>
      <c r="D488" s="127">
        <v>102</v>
      </c>
      <c r="E488" s="127">
        <v>7</v>
      </c>
      <c r="F488" s="114" t="s">
        <v>337</v>
      </c>
    </row>
    <row r="489" s="1" customFormat="1" ht="27" hidden="1" customHeight="1" spans="1:6">
      <c r="A489" s="125">
        <v>2070308</v>
      </c>
      <c r="B489" s="126" t="s">
        <v>658</v>
      </c>
      <c r="C489" s="127">
        <v>0</v>
      </c>
      <c r="D489" s="127"/>
      <c r="E489" s="127"/>
      <c r="F489" s="1">
        <f t="shared" si="6"/>
        <v>0</v>
      </c>
    </row>
    <row r="490" s="1" customFormat="1" ht="27" hidden="1" customHeight="1" spans="1:6">
      <c r="A490" s="125">
        <v>2070309</v>
      </c>
      <c r="B490" s="126" t="s">
        <v>659</v>
      </c>
      <c r="C490" s="127">
        <v>0</v>
      </c>
      <c r="D490" s="127"/>
      <c r="E490" s="127"/>
      <c r="F490" s="1">
        <f t="shared" si="6"/>
        <v>0</v>
      </c>
    </row>
    <row r="491" s="1" customFormat="1" ht="27" hidden="1" customHeight="1" spans="1:6">
      <c r="A491" s="125">
        <v>2070399</v>
      </c>
      <c r="B491" s="126" t="s">
        <v>660</v>
      </c>
      <c r="C491" s="127">
        <v>39</v>
      </c>
      <c r="D491" s="127"/>
      <c r="E491" s="127"/>
      <c r="F491" s="1">
        <f t="shared" si="6"/>
        <v>0</v>
      </c>
    </row>
    <row r="492" s="1" customFormat="1" ht="27" customHeight="1" spans="1:6">
      <c r="A492" s="122">
        <v>20706</v>
      </c>
      <c r="B492" s="123" t="s">
        <v>661</v>
      </c>
      <c r="C492" s="124">
        <f>SUM(C493:C500)</f>
        <v>12</v>
      </c>
      <c r="D492" s="124">
        <f>SUM(D493:D500)</f>
        <v>12</v>
      </c>
      <c r="E492" s="124">
        <f>SUM(E493:E500)</f>
        <v>46</v>
      </c>
      <c r="F492" s="114" t="s">
        <v>337</v>
      </c>
    </row>
    <row r="493" s="1" customFormat="1" ht="27" hidden="1" customHeight="1" spans="1:6">
      <c r="A493" s="125">
        <v>2070601</v>
      </c>
      <c r="B493" s="126" t="s">
        <v>339</v>
      </c>
      <c r="C493" s="127">
        <v>0</v>
      </c>
      <c r="D493" s="127"/>
      <c r="E493" s="127"/>
      <c r="F493" s="1">
        <f t="shared" si="6"/>
        <v>0</v>
      </c>
    </row>
    <row r="494" s="1" customFormat="1" ht="27" hidden="1" customHeight="1" spans="1:6">
      <c r="A494" s="125">
        <v>2070602</v>
      </c>
      <c r="B494" s="126" t="s">
        <v>340</v>
      </c>
      <c r="C494" s="127">
        <v>0</v>
      </c>
      <c r="D494" s="127"/>
      <c r="E494" s="127"/>
      <c r="F494" s="1">
        <f t="shared" si="6"/>
        <v>0</v>
      </c>
    </row>
    <row r="495" s="1" customFormat="1" ht="27" hidden="1" customHeight="1" spans="1:6">
      <c r="A495" s="125">
        <v>2070603</v>
      </c>
      <c r="B495" s="126" t="s">
        <v>341</v>
      </c>
      <c r="C495" s="127">
        <v>0</v>
      </c>
      <c r="D495" s="127"/>
      <c r="E495" s="127"/>
      <c r="F495" s="1">
        <f t="shared" si="6"/>
        <v>0</v>
      </c>
    </row>
    <row r="496" s="1" customFormat="1" ht="27" hidden="1" customHeight="1" spans="1:6">
      <c r="A496" s="125">
        <v>2070604</v>
      </c>
      <c r="B496" s="126" t="s">
        <v>662</v>
      </c>
      <c r="C496" s="127">
        <v>0</v>
      </c>
      <c r="D496" s="127"/>
      <c r="E496" s="127"/>
      <c r="F496" s="1">
        <f t="shared" si="6"/>
        <v>0</v>
      </c>
    </row>
    <row r="497" s="1" customFormat="1" ht="27" hidden="1" customHeight="1" spans="1:6">
      <c r="A497" s="125">
        <v>2070605</v>
      </c>
      <c r="B497" s="126" t="s">
        <v>663</v>
      </c>
      <c r="C497" s="127">
        <v>0</v>
      </c>
      <c r="D497" s="127"/>
      <c r="E497" s="127"/>
      <c r="F497" s="1">
        <f t="shared" si="6"/>
        <v>0</v>
      </c>
    </row>
    <row r="498" s="1" customFormat="1" ht="27" hidden="1" customHeight="1" spans="1:6">
      <c r="A498" s="125">
        <v>2070606</v>
      </c>
      <c r="B498" s="126" t="s">
        <v>664</v>
      </c>
      <c r="C498" s="127">
        <v>0</v>
      </c>
      <c r="D498" s="127"/>
      <c r="E498" s="127"/>
      <c r="F498" s="1">
        <f t="shared" si="6"/>
        <v>0</v>
      </c>
    </row>
    <row r="499" s="1" customFormat="1" ht="27" customHeight="1" spans="1:6">
      <c r="A499" s="125">
        <v>2070607</v>
      </c>
      <c r="B499" s="126" t="s">
        <v>665</v>
      </c>
      <c r="C499" s="127">
        <v>12</v>
      </c>
      <c r="D499" s="127">
        <v>12</v>
      </c>
      <c r="E499" s="127">
        <v>46</v>
      </c>
      <c r="F499" s="114" t="s">
        <v>337</v>
      </c>
    </row>
    <row r="500" s="1" customFormat="1" ht="27" hidden="1" customHeight="1" spans="1:6">
      <c r="A500" s="125">
        <v>2070699</v>
      </c>
      <c r="B500" s="126" t="s">
        <v>666</v>
      </c>
      <c r="C500" s="127">
        <v>0</v>
      </c>
      <c r="D500" s="127"/>
      <c r="E500" s="127"/>
      <c r="F500" s="1">
        <f t="shared" si="6"/>
        <v>0</v>
      </c>
    </row>
    <row r="501" s="1" customFormat="1" ht="27" customHeight="1" spans="1:6">
      <c r="A501" s="122">
        <v>20708</v>
      </c>
      <c r="B501" s="123" t="s">
        <v>667</v>
      </c>
      <c r="C501" s="124">
        <f>SUM(C502:C508)</f>
        <v>1113</v>
      </c>
      <c r="D501" s="124">
        <f>SUM(D502:D508)</f>
        <v>1012</v>
      </c>
      <c r="E501" s="124">
        <f>SUM(E502:E508)</f>
        <v>1167</v>
      </c>
      <c r="F501" s="114" t="s">
        <v>337</v>
      </c>
    </row>
    <row r="502" s="1" customFormat="1" ht="27" hidden="1" customHeight="1" spans="1:6">
      <c r="A502" s="125">
        <v>2070801</v>
      </c>
      <c r="B502" s="126" t="s">
        <v>339</v>
      </c>
      <c r="C502" s="127">
        <v>0</v>
      </c>
      <c r="D502" s="127"/>
      <c r="E502" s="127"/>
      <c r="F502" s="1">
        <f t="shared" si="6"/>
        <v>0</v>
      </c>
    </row>
    <row r="503" s="1" customFormat="1" ht="27" hidden="1" customHeight="1" spans="1:6">
      <c r="A503" s="125">
        <v>2070802</v>
      </c>
      <c r="B503" s="126" t="s">
        <v>340</v>
      </c>
      <c r="C503" s="127">
        <v>0</v>
      </c>
      <c r="D503" s="127"/>
      <c r="E503" s="127"/>
      <c r="F503" s="1">
        <f t="shared" si="6"/>
        <v>0</v>
      </c>
    </row>
    <row r="504" s="1" customFormat="1" ht="27" hidden="1" customHeight="1" spans="1:6">
      <c r="A504" s="125">
        <v>2070803</v>
      </c>
      <c r="B504" s="126" t="s">
        <v>341</v>
      </c>
      <c r="C504" s="127">
        <v>0</v>
      </c>
      <c r="D504" s="127"/>
      <c r="E504" s="127"/>
      <c r="F504" s="1">
        <f t="shared" si="6"/>
        <v>0</v>
      </c>
    </row>
    <row r="505" s="1" customFormat="1" ht="27" hidden="1" customHeight="1" spans="1:6">
      <c r="A505" s="125">
        <v>2070806</v>
      </c>
      <c r="B505" s="126" t="s">
        <v>668</v>
      </c>
      <c r="C505" s="127">
        <v>0</v>
      </c>
      <c r="D505" s="127"/>
      <c r="E505" s="127"/>
      <c r="F505" s="1">
        <f t="shared" si="6"/>
        <v>0</v>
      </c>
    </row>
    <row r="506" s="1" customFormat="1" ht="27" hidden="1" customHeight="1" spans="1:6">
      <c r="A506" s="125">
        <v>2070807</v>
      </c>
      <c r="B506" s="126" t="s">
        <v>669</v>
      </c>
      <c r="C506" s="127">
        <v>0</v>
      </c>
      <c r="D506" s="127"/>
      <c r="E506" s="127"/>
      <c r="F506" s="1">
        <f t="shared" si="6"/>
        <v>0</v>
      </c>
    </row>
    <row r="507" s="1" customFormat="1" ht="27" hidden="1" customHeight="1" spans="1:6">
      <c r="A507" s="125">
        <v>2070808</v>
      </c>
      <c r="B507" s="126" t="s">
        <v>670</v>
      </c>
      <c r="C507" s="127">
        <v>0</v>
      </c>
      <c r="D507" s="127"/>
      <c r="E507" s="127"/>
      <c r="F507" s="1">
        <f t="shared" si="6"/>
        <v>0</v>
      </c>
    </row>
    <row r="508" s="1" customFormat="1" ht="27" customHeight="1" spans="1:6">
      <c r="A508" s="125">
        <v>2070899</v>
      </c>
      <c r="B508" s="126" t="s">
        <v>671</v>
      </c>
      <c r="C508" s="127">
        <v>1113</v>
      </c>
      <c r="D508" s="127">
        <v>1012</v>
      </c>
      <c r="E508" s="127">
        <v>1167</v>
      </c>
      <c r="F508" s="114" t="s">
        <v>337</v>
      </c>
    </row>
    <row r="509" s="1" customFormat="1" ht="27" customHeight="1" spans="1:6">
      <c r="A509" s="122">
        <v>20799</v>
      </c>
      <c r="B509" s="123" t="s">
        <v>672</v>
      </c>
      <c r="C509" s="124">
        <f>SUM(C510:C512)</f>
        <v>691</v>
      </c>
      <c r="D509" s="124">
        <f>SUM(D510:D512)</f>
        <v>498</v>
      </c>
      <c r="E509" s="124">
        <f>SUM(E510:E512)</f>
        <v>425</v>
      </c>
      <c r="F509" s="114" t="s">
        <v>337</v>
      </c>
    </row>
    <row r="510" s="1" customFormat="1" ht="27" hidden="1" customHeight="1" spans="1:6">
      <c r="A510" s="125">
        <v>2079902</v>
      </c>
      <c r="B510" s="126" t="s">
        <v>673</v>
      </c>
      <c r="C510" s="127">
        <v>0</v>
      </c>
      <c r="D510" s="127"/>
      <c r="E510" s="127"/>
      <c r="F510" s="1">
        <f t="shared" si="6"/>
        <v>0</v>
      </c>
    </row>
    <row r="511" s="1" customFormat="1" ht="27" hidden="1" customHeight="1" spans="1:6">
      <c r="A511" s="125">
        <v>2079903</v>
      </c>
      <c r="B511" s="126" t="s">
        <v>674</v>
      </c>
      <c r="C511" s="127">
        <v>0</v>
      </c>
      <c r="D511" s="127"/>
      <c r="E511" s="127"/>
      <c r="F511" s="1">
        <f t="shared" si="6"/>
        <v>0</v>
      </c>
    </row>
    <row r="512" s="1" customFormat="1" ht="27" customHeight="1" spans="1:6">
      <c r="A512" s="125">
        <v>2079999</v>
      </c>
      <c r="B512" s="126" t="s">
        <v>675</v>
      </c>
      <c r="C512" s="127">
        <v>691</v>
      </c>
      <c r="D512" s="127">
        <v>498</v>
      </c>
      <c r="E512" s="127">
        <v>425</v>
      </c>
      <c r="F512" s="114" t="s">
        <v>337</v>
      </c>
    </row>
    <row r="513" s="1" customFormat="1" ht="27" customHeight="1" spans="1:6">
      <c r="A513" s="119">
        <v>208</v>
      </c>
      <c r="B513" s="120" t="s">
        <v>107</v>
      </c>
      <c r="C513" s="121">
        <f>C514+C533+C541+C543+C552+C556+C566+C575+C582+C590+C599+C604+C607+C610+C613+C616+C619+C623+C627+C636</f>
        <v>145201</v>
      </c>
      <c r="D513" s="121">
        <f>D514+D533+D541+D543+D552+D556+D566+D575+D582+D590+D599+D604+D607+D610+D613+D616+D619+D623+D627+D636</f>
        <v>141262</v>
      </c>
      <c r="E513" s="121">
        <f>E514+E533+E541+E543+E552+E556+E566+E575+E582+E590+E599+E604+E607+E610+E613+E616+E619+E623+E627+E636</f>
        <v>145722</v>
      </c>
      <c r="F513" s="114" t="s">
        <v>337</v>
      </c>
    </row>
    <row r="514" s="1" customFormat="1" ht="27" customHeight="1" spans="1:6">
      <c r="A514" s="122">
        <v>20801</v>
      </c>
      <c r="B514" s="123" t="s">
        <v>676</v>
      </c>
      <c r="C514" s="124">
        <f>SUM(C515:C532)</f>
        <v>1632</v>
      </c>
      <c r="D514" s="124">
        <f>SUM(D515:D532)</f>
        <v>1654</v>
      </c>
      <c r="E514" s="124">
        <f>SUM(E515:E532)</f>
        <v>1710</v>
      </c>
      <c r="F514" s="114" t="s">
        <v>337</v>
      </c>
    </row>
    <row r="515" s="1" customFormat="1" ht="27" customHeight="1" spans="1:6">
      <c r="A515" s="125">
        <v>2080101</v>
      </c>
      <c r="B515" s="126" t="s">
        <v>339</v>
      </c>
      <c r="C515" s="127">
        <v>452</v>
      </c>
      <c r="D515" s="127">
        <v>449</v>
      </c>
      <c r="E515" s="127">
        <v>472</v>
      </c>
      <c r="F515" s="114" t="s">
        <v>337</v>
      </c>
    </row>
    <row r="516" s="1" customFormat="1" ht="27" customHeight="1" spans="1:6">
      <c r="A516" s="125">
        <v>2080102</v>
      </c>
      <c r="B516" s="126" t="s">
        <v>340</v>
      </c>
      <c r="C516" s="127">
        <v>0</v>
      </c>
      <c r="D516" s="127">
        <v>8</v>
      </c>
      <c r="E516" s="127">
        <v>5</v>
      </c>
      <c r="F516" s="114" t="s">
        <v>337</v>
      </c>
    </row>
    <row r="517" s="1" customFormat="1" ht="27" hidden="1" customHeight="1" spans="1:6">
      <c r="A517" s="125">
        <v>2080103</v>
      </c>
      <c r="B517" s="126" t="s">
        <v>341</v>
      </c>
      <c r="C517" s="127">
        <v>0</v>
      </c>
      <c r="D517" s="127"/>
      <c r="E517" s="127"/>
      <c r="F517" s="1">
        <f t="shared" si="6"/>
        <v>0</v>
      </c>
    </row>
    <row r="518" s="1" customFormat="1" ht="27" hidden="1" customHeight="1" spans="1:6">
      <c r="A518" s="125">
        <v>2080104</v>
      </c>
      <c r="B518" s="126" t="s">
        <v>677</v>
      </c>
      <c r="C518" s="127">
        <v>0</v>
      </c>
      <c r="D518" s="127"/>
      <c r="E518" s="127"/>
      <c r="F518" s="1">
        <f t="shared" si="6"/>
        <v>0</v>
      </c>
    </row>
    <row r="519" s="1" customFormat="1" ht="27" customHeight="1" spans="1:6">
      <c r="A519" s="125">
        <v>2080105</v>
      </c>
      <c r="B519" s="126" t="s">
        <v>678</v>
      </c>
      <c r="C519" s="127">
        <v>91</v>
      </c>
      <c r="D519" s="127">
        <v>91</v>
      </c>
      <c r="E519" s="127">
        <v>91</v>
      </c>
      <c r="F519" s="114" t="s">
        <v>337</v>
      </c>
    </row>
    <row r="520" s="1" customFormat="1" ht="27" hidden="1" customHeight="1" spans="1:6">
      <c r="A520" s="125">
        <v>2080106</v>
      </c>
      <c r="B520" s="126" t="s">
        <v>679</v>
      </c>
      <c r="C520" s="127">
        <v>0</v>
      </c>
      <c r="D520" s="127"/>
      <c r="E520" s="127"/>
      <c r="F520" s="1">
        <f>D520+E520</f>
        <v>0</v>
      </c>
    </row>
    <row r="521" s="1" customFormat="1" ht="27" customHeight="1" spans="1:6">
      <c r="A521" s="125">
        <v>2080107</v>
      </c>
      <c r="B521" s="126" t="s">
        <v>680</v>
      </c>
      <c r="C521" s="127">
        <v>40</v>
      </c>
      <c r="D521" s="127">
        <v>25</v>
      </c>
      <c r="E521" s="127">
        <v>25</v>
      </c>
      <c r="F521" s="114" t="s">
        <v>337</v>
      </c>
    </row>
    <row r="522" s="1" customFormat="1" ht="27" hidden="1" customHeight="1" spans="1:6">
      <c r="A522" s="125">
        <v>2080108</v>
      </c>
      <c r="B522" s="126" t="s">
        <v>380</v>
      </c>
      <c r="C522" s="127">
        <v>0</v>
      </c>
      <c r="D522" s="127"/>
      <c r="E522" s="127"/>
      <c r="F522" s="1">
        <f>D522+E522</f>
        <v>0</v>
      </c>
    </row>
    <row r="523" s="1" customFormat="1" ht="27" customHeight="1" spans="1:6">
      <c r="A523" s="125">
        <v>2080109</v>
      </c>
      <c r="B523" s="126" t="s">
        <v>681</v>
      </c>
      <c r="C523" s="127">
        <v>440</v>
      </c>
      <c r="D523" s="127">
        <v>444</v>
      </c>
      <c r="E523" s="127">
        <v>470</v>
      </c>
      <c r="F523" s="114" t="s">
        <v>337</v>
      </c>
    </row>
    <row r="524" s="1" customFormat="1" ht="27" hidden="1" customHeight="1" spans="1:6">
      <c r="A524" s="125">
        <v>2080110</v>
      </c>
      <c r="B524" s="126" t="s">
        <v>682</v>
      </c>
      <c r="C524" s="127">
        <v>0</v>
      </c>
      <c r="D524" s="127"/>
      <c r="E524" s="127"/>
      <c r="F524" s="1">
        <f>D524+E524</f>
        <v>0</v>
      </c>
    </row>
    <row r="525" s="1" customFormat="1" ht="27" customHeight="1" spans="1:6">
      <c r="A525" s="125">
        <v>2080111</v>
      </c>
      <c r="B525" s="126" t="s">
        <v>683</v>
      </c>
      <c r="C525" s="127">
        <v>4</v>
      </c>
      <c r="D525" s="127">
        <v>3</v>
      </c>
      <c r="E525" s="127">
        <v>3</v>
      </c>
      <c r="F525" s="114" t="s">
        <v>337</v>
      </c>
    </row>
    <row r="526" s="1" customFormat="1" ht="27" customHeight="1" spans="1:6">
      <c r="A526" s="125">
        <v>2080112</v>
      </c>
      <c r="B526" s="126" t="s">
        <v>684</v>
      </c>
      <c r="C526" s="127">
        <v>23</v>
      </c>
      <c r="D526" s="127">
        <v>23</v>
      </c>
      <c r="E526" s="127">
        <v>23</v>
      </c>
      <c r="F526" s="114" t="s">
        <v>337</v>
      </c>
    </row>
    <row r="527" s="1" customFormat="1" ht="27" hidden="1" customHeight="1" spans="1:6">
      <c r="A527" s="125">
        <v>2080113</v>
      </c>
      <c r="B527" s="126" t="s">
        <v>685</v>
      </c>
      <c r="C527" s="127">
        <v>0</v>
      </c>
      <c r="D527" s="127"/>
      <c r="E527" s="127"/>
      <c r="F527" s="1">
        <f>D527+E527</f>
        <v>0</v>
      </c>
    </row>
    <row r="528" s="1" customFormat="1" ht="27" hidden="1" customHeight="1" spans="1:6">
      <c r="A528" s="125">
        <v>2080114</v>
      </c>
      <c r="B528" s="126" t="s">
        <v>686</v>
      </c>
      <c r="C528" s="127">
        <v>0</v>
      </c>
      <c r="D528" s="127"/>
      <c r="E528" s="127"/>
      <c r="F528" s="1">
        <f>D528+E528</f>
        <v>0</v>
      </c>
    </row>
    <row r="529" s="1" customFormat="1" ht="27" hidden="1" customHeight="1" spans="1:6">
      <c r="A529" s="125">
        <v>2080115</v>
      </c>
      <c r="B529" s="126" t="s">
        <v>687</v>
      </c>
      <c r="C529" s="127">
        <v>0</v>
      </c>
      <c r="D529" s="127"/>
      <c r="E529" s="127"/>
      <c r="F529" s="1">
        <f>D529+E529</f>
        <v>0</v>
      </c>
    </row>
    <row r="530" s="1" customFormat="1" ht="27" hidden="1" customHeight="1" spans="1:6">
      <c r="A530" s="125">
        <v>2080116</v>
      </c>
      <c r="B530" s="126" t="s">
        <v>688</v>
      </c>
      <c r="C530" s="127">
        <v>0</v>
      </c>
      <c r="D530" s="127"/>
      <c r="E530" s="127"/>
      <c r="F530" s="1">
        <f>D530+E530</f>
        <v>0</v>
      </c>
    </row>
    <row r="531" s="1" customFormat="1" ht="27" customHeight="1" spans="1:6">
      <c r="A531" s="125">
        <v>2080150</v>
      </c>
      <c r="B531" s="126" t="s">
        <v>348</v>
      </c>
      <c r="C531" s="127">
        <v>226</v>
      </c>
      <c r="D531" s="127">
        <v>225</v>
      </c>
      <c r="E531" s="127">
        <v>241</v>
      </c>
      <c r="F531" s="114" t="s">
        <v>337</v>
      </c>
    </row>
    <row r="532" s="1" customFormat="1" ht="27" customHeight="1" spans="1:6">
      <c r="A532" s="125">
        <v>2080199</v>
      </c>
      <c r="B532" s="126" t="s">
        <v>689</v>
      </c>
      <c r="C532" s="127">
        <v>356</v>
      </c>
      <c r="D532" s="127">
        <v>386</v>
      </c>
      <c r="E532" s="127">
        <v>380</v>
      </c>
      <c r="F532" s="114" t="s">
        <v>337</v>
      </c>
    </row>
    <row r="533" s="1" customFormat="1" ht="27" customHeight="1" spans="1:6">
      <c r="A533" s="122">
        <v>20802</v>
      </c>
      <c r="B533" s="123" t="s">
        <v>690</v>
      </c>
      <c r="C533" s="124">
        <f>SUM(C534:C540)</f>
        <v>2033</v>
      </c>
      <c r="D533" s="124">
        <f>SUM(D534:D540)</f>
        <v>1637</v>
      </c>
      <c r="E533" s="124">
        <f>SUM(E534:E540)</f>
        <v>1691</v>
      </c>
      <c r="F533" s="114" t="s">
        <v>337</v>
      </c>
    </row>
    <row r="534" s="1" customFormat="1" ht="27" customHeight="1" spans="1:6">
      <c r="A534" s="125">
        <v>2080201</v>
      </c>
      <c r="B534" s="126" t="s">
        <v>339</v>
      </c>
      <c r="C534" s="127">
        <v>344</v>
      </c>
      <c r="D534" s="127">
        <v>306</v>
      </c>
      <c r="E534" s="127">
        <v>336</v>
      </c>
      <c r="F534" s="114" t="s">
        <v>337</v>
      </c>
    </row>
    <row r="535" s="1" customFormat="1" ht="27" customHeight="1" spans="1:6">
      <c r="A535" s="125">
        <v>2080202</v>
      </c>
      <c r="B535" s="126" t="s">
        <v>340</v>
      </c>
      <c r="C535" s="127">
        <v>0</v>
      </c>
      <c r="D535" s="127">
        <v>17</v>
      </c>
      <c r="E535" s="127">
        <v>17</v>
      </c>
      <c r="F535" s="114" t="s">
        <v>337</v>
      </c>
    </row>
    <row r="536" s="1" customFormat="1" ht="27" hidden="1" customHeight="1" spans="1:6">
      <c r="A536" s="125">
        <v>2080203</v>
      </c>
      <c r="B536" s="126" t="s">
        <v>341</v>
      </c>
      <c r="C536" s="127">
        <v>0</v>
      </c>
      <c r="D536" s="127"/>
      <c r="E536" s="127"/>
      <c r="F536" s="1">
        <f>D536+E536</f>
        <v>0</v>
      </c>
    </row>
    <row r="537" s="1" customFormat="1" ht="27" hidden="1" customHeight="1" spans="1:6">
      <c r="A537" s="125">
        <v>2080206</v>
      </c>
      <c r="B537" s="126" t="s">
        <v>691</v>
      </c>
      <c r="C537" s="127">
        <v>1</v>
      </c>
      <c r="D537" s="127"/>
      <c r="E537" s="127"/>
      <c r="F537" s="1">
        <f>D537+E537</f>
        <v>0</v>
      </c>
    </row>
    <row r="538" s="1" customFormat="1" ht="27" customHeight="1" spans="1:6">
      <c r="A538" s="125">
        <v>2080207</v>
      </c>
      <c r="B538" s="126" t="s">
        <v>692</v>
      </c>
      <c r="C538" s="127">
        <v>3</v>
      </c>
      <c r="D538" s="127">
        <v>1</v>
      </c>
      <c r="E538" s="127">
        <v>1</v>
      </c>
      <c r="F538" s="114" t="s">
        <v>337</v>
      </c>
    </row>
    <row r="539" s="1" customFormat="1" ht="27" hidden="1" customHeight="1" spans="1:6">
      <c r="A539" s="125">
        <v>2080208</v>
      </c>
      <c r="B539" s="126" t="s">
        <v>693</v>
      </c>
      <c r="C539" s="127">
        <v>151</v>
      </c>
      <c r="D539" s="127"/>
      <c r="E539" s="127"/>
      <c r="F539" s="1">
        <f>D539+E539</f>
        <v>0</v>
      </c>
    </row>
    <row r="540" s="1" customFormat="1" ht="27" customHeight="1" spans="1:6">
      <c r="A540" s="125">
        <v>2080299</v>
      </c>
      <c r="B540" s="126" t="s">
        <v>694</v>
      </c>
      <c r="C540" s="127">
        <v>1534</v>
      </c>
      <c r="D540" s="127">
        <v>1313</v>
      </c>
      <c r="E540" s="127">
        <v>1337</v>
      </c>
      <c r="F540" s="114" t="s">
        <v>337</v>
      </c>
    </row>
    <row r="541" s="1" customFormat="1" ht="27" hidden="1" customHeight="1" spans="1:6">
      <c r="A541" s="122">
        <v>20804</v>
      </c>
      <c r="B541" s="123" t="s">
        <v>695</v>
      </c>
      <c r="C541" s="124">
        <f>SUM(C542)</f>
        <v>0</v>
      </c>
      <c r="D541" s="124">
        <f>SUM(D542)</f>
        <v>0</v>
      </c>
      <c r="E541" s="124">
        <f>SUM(E542)</f>
        <v>0</v>
      </c>
      <c r="F541" s="1">
        <f>D541+E541</f>
        <v>0</v>
      </c>
    </row>
    <row r="542" s="1" customFormat="1" ht="27" hidden="1" customHeight="1" spans="1:6">
      <c r="A542" s="125">
        <v>2080402</v>
      </c>
      <c r="B542" s="126" t="s">
        <v>696</v>
      </c>
      <c r="C542" s="127">
        <v>0</v>
      </c>
      <c r="D542" s="127"/>
      <c r="E542" s="127"/>
      <c r="F542" s="1">
        <f>D542+E542</f>
        <v>0</v>
      </c>
    </row>
    <row r="543" s="1" customFormat="1" ht="27" customHeight="1" spans="1:6">
      <c r="A543" s="122">
        <v>20805</v>
      </c>
      <c r="B543" s="123" t="s">
        <v>697</v>
      </c>
      <c r="C543" s="124">
        <f>SUM(C544:C551)</f>
        <v>90991</v>
      </c>
      <c r="D543" s="124">
        <f>SUM(D544:D551)</f>
        <v>86815</v>
      </c>
      <c r="E543" s="124">
        <f>SUM(E544:E551)</f>
        <v>84976</v>
      </c>
      <c r="F543" s="114" t="s">
        <v>337</v>
      </c>
    </row>
    <row r="544" s="1" customFormat="1" ht="27" customHeight="1" spans="1:6">
      <c r="A544" s="125">
        <v>2080501</v>
      </c>
      <c r="B544" s="126" t="s">
        <v>698</v>
      </c>
      <c r="C544" s="127">
        <v>7208</v>
      </c>
      <c r="D544" s="127">
        <v>6646</v>
      </c>
      <c r="E544" s="127">
        <v>5037</v>
      </c>
      <c r="F544" s="114" t="s">
        <v>337</v>
      </c>
    </row>
    <row r="545" s="1" customFormat="1" ht="27" customHeight="1" spans="1:6">
      <c r="A545" s="125">
        <v>2080502</v>
      </c>
      <c r="B545" s="126" t="s">
        <v>699</v>
      </c>
      <c r="C545" s="127">
        <v>15383</v>
      </c>
      <c r="D545" s="127">
        <v>15778</v>
      </c>
      <c r="E545" s="127">
        <v>12568</v>
      </c>
      <c r="F545" s="114" t="s">
        <v>337</v>
      </c>
    </row>
    <row r="546" s="1" customFormat="1" ht="27" customHeight="1" spans="1:6">
      <c r="A546" s="125">
        <v>2080503</v>
      </c>
      <c r="B546" s="126" t="s">
        <v>700</v>
      </c>
      <c r="C546" s="127">
        <v>380</v>
      </c>
      <c r="D546" s="127">
        <v>357</v>
      </c>
      <c r="E546" s="127">
        <v>366</v>
      </c>
      <c r="F546" s="114" t="s">
        <v>337</v>
      </c>
    </row>
    <row r="547" s="1" customFormat="1" ht="27" customHeight="1" spans="1:6">
      <c r="A547" s="125">
        <v>2080505</v>
      </c>
      <c r="B547" s="126" t="s">
        <v>701</v>
      </c>
      <c r="C547" s="127">
        <v>23354</v>
      </c>
      <c r="D547" s="127">
        <v>21038</v>
      </c>
      <c r="E547" s="127">
        <v>22213</v>
      </c>
      <c r="F547" s="114" t="s">
        <v>337</v>
      </c>
    </row>
    <row r="548" s="1" customFormat="1" ht="27" customHeight="1" spans="1:6">
      <c r="A548" s="125">
        <v>2080506</v>
      </c>
      <c r="B548" s="126" t="s">
        <v>702</v>
      </c>
      <c r="C548" s="127">
        <v>21085</v>
      </c>
      <c r="D548" s="127">
        <v>21158</v>
      </c>
      <c r="E548" s="127">
        <v>16962</v>
      </c>
      <c r="F548" s="114" t="s">
        <v>337</v>
      </c>
    </row>
    <row r="549" s="1" customFormat="1" ht="27" customHeight="1" spans="1:6">
      <c r="A549" s="125">
        <v>2080507</v>
      </c>
      <c r="B549" s="126" t="s">
        <v>703</v>
      </c>
      <c r="C549" s="127">
        <v>16000</v>
      </c>
      <c r="D549" s="127">
        <v>19000</v>
      </c>
      <c r="E549" s="127">
        <v>26000</v>
      </c>
      <c r="F549" s="114" t="s">
        <v>337</v>
      </c>
    </row>
    <row r="550" s="1" customFormat="1" ht="27" customHeight="1" spans="1:6">
      <c r="A550" s="125">
        <v>2080508</v>
      </c>
      <c r="B550" s="126" t="s">
        <v>704</v>
      </c>
      <c r="C550" s="127">
        <v>6637</v>
      </c>
      <c r="D550" s="127">
        <v>2000</v>
      </c>
      <c r="E550" s="127">
        <v>1000</v>
      </c>
      <c r="F550" s="114" t="s">
        <v>337</v>
      </c>
    </row>
    <row r="551" s="1" customFormat="1" ht="27" customHeight="1" spans="1:6">
      <c r="A551" s="125">
        <v>2080599</v>
      </c>
      <c r="B551" s="126" t="s">
        <v>705</v>
      </c>
      <c r="C551" s="127">
        <v>944</v>
      </c>
      <c r="D551" s="127">
        <v>838</v>
      </c>
      <c r="E551" s="127">
        <v>830</v>
      </c>
      <c r="F551" s="114" t="s">
        <v>337</v>
      </c>
    </row>
    <row r="552" s="1" customFormat="1" ht="27" customHeight="1" spans="1:6">
      <c r="A552" s="122">
        <v>20806</v>
      </c>
      <c r="B552" s="123" t="s">
        <v>706</v>
      </c>
      <c r="C552" s="124">
        <f>SUM(C553:C555)</f>
        <v>220</v>
      </c>
      <c r="D552" s="124">
        <f>SUM(D553:D555)</f>
        <v>220</v>
      </c>
      <c r="E552" s="124">
        <f>SUM(E553:E555)</f>
        <v>20</v>
      </c>
      <c r="F552" s="114" t="s">
        <v>337</v>
      </c>
    </row>
    <row r="553" s="1" customFormat="1" ht="27" customHeight="1" spans="1:6">
      <c r="A553" s="125">
        <v>2080601</v>
      </c>
      <c r="B553" s="126" t="s">
        <v>707</v>
      </c>
      <c r="C553" s="127">
        <v>200</v>
      </c>
      <c r="D553" s="127">
        <v>200</v>
      </c>
      <c r="E553" s="127"/>
      <c r="F553" s="114" t="s">
        <v>337</v>
      </c>
    </row>
    <row r="554" s="1" customFormat="1" ht="27" hidden="1" customHeight="1" spans="1:6">
      <c r="A554" s="125">
        <v>2080602</v>
      </c>
      <c r="B554" s="126" t="s">
        <v>708</v>
      </c>
      <c r="C554" s="127">
        <v>0</v>
      </c>
      <c r="D554" s="127"/>
      <c r="E554" s="127"/>
      <c r="F554" s="1">
        <f>D554+E554</f>
        <v>0</v>
      </c>
    </row>
    <row r="555" s="1" customFormat="1" ht="27" customHeight="1" spans="1:6">
      <c r="A555" s="125">
        <v>2080699</v>
      </c>
      <c r="B555" s="126" t="s">
        <v>709</v>
      </c>
      <c r="C555" s="127">
        <v>20</v>
      </c>
      <c r="D555" s="127">
        <v>20</v>
      </c>
      <c r="E555" s="127">
        <v>20</v>
      </c>
      <c r="F555" s="114" t="s">
        <v>337</v>
      </c>
    </row>
    <row r="556" s="1" customFormat="1" ht="27" customHeight="1" spans="1:6">
      <c r="A556" s="122">
        <v>20807</v>
      </c>
      <c r="B556" s="123" t="s">
        <v>710</v>
      </c>
      <c r="C556" s="124">
        <f>SUM(C557:C565)</f>
        <v>1868</v>
      </c>
      <c r="D556" s="124">
        <f>SUM(D557:D565)</f>
        <v>1393</v>
      </c>
      <c r="E556" s="124">
        <f>SUM(E557:E565)</f>
        <v>757</v>
      </c>
      <c r="F556" s="114" t="s">
        <v>337</v>
      </c>
    </row>
    <row r="557" s="1" customFormat="1" ht="27" customHeight="1" spans="1:6">
      <c r="A557" s="125">
        <v>2080701</v>
      </c>
      <c r="B557" s="126" t="s">
        <v>711</v>
      </c>
      <c r="C557" s="127">
        <v>170</v>
      </c>
      <c r="D557" s="127">
        <v>58</v>
      </c>
      <c r="E557" s="127">
        <v>227</v>
      </c>
      <c r="F557" s="114" t="s">
        <v>337</v>
      </c>
    </row>
    <row r="558" s="1" customFormat="1" ht="27" hidden="1" customHeight="1" spans="1:6">
      <c r="A558" s="125">
        <v>2080702</v>
      </c>
      <c r="B558" s="126" t="s">
        <v>712</v>
      </c>
      <c r="C558" s="127">
        <v>0</v>
      </c>
      <c r="D558" s="127"/>
      <c r="E558" s="127"/>
      <c r="F558" s="1">
        <f>D558+E558</f>
        <v>0</v>
      </c>
    </row>
    <row r="559" s="1" customFormat="1" ht="27" customHeight="1" spans="1:6">
      <c r="A559" s="125">
        <v>2080704</v>
      </c>
      <c r="B559" s="126" t="s">
        <v>713</v>
      </c>
      <c r="C559" s="127">
        <v>1588</v>
      </c>
      <c r="D559" s="127">
        <v>550</v>
      </c>
      <c r="E559" s="127">
        <v>274</v>
      </c>
      <c r="F559" s="114" t="s">
        <v>337</v>
      </c>
    </row>
    <row r="560" s="1" customFormat="1" ht="27" hidden="1" customHeight="1" spans="1:6">
      <c r="A560" s="125">
        <v>2080705</v>
      </c>
      <c r="B560" s="126" t="s">
        <v>714</v>
      </c>
      <c r="C560" s="127">
        <v>0</v>
      </c>
      <c r="D560" s="127"/>
      <c r="E560" s="127"/>
      <c r="F560" s="1">
        <f>D560+E560</f>
        <v>0</v>
      </c>
    </row>
    <row r="561" s="1" customFormat="1" ht="27" hidden="1" customHeight="1" spans="1:6">
      <c r="A561" s="125">
        <v>2080709</v>
      </c>
      <c r="B561" s="126" t="s">
        <v>715</v>
      </c>
      <c r="C561" s="127">
        <v>0</v>
      </c>
      <c r="D561" s="127"/>
      <c r="E561" s="127"/>
      <c r="F561" s="1">
        <f>D561+E561</f>
        <v>0</v>
      </c>
    </row>
    <row r="562" s="1" customFormat="1" ht="27" customHeight="1" spans="1:6">
      <c r="A562" s="125">
        <v>2080711</v>
      </c>
      <c r="B562" s="126" t="s">
        <v>716</v>
      </c>
      <c r="C562" s="127">
        <f>200-100</f>
        <v>100</v>
      </c>
      <c r="D562" s="127"/>
      <c r="E562" s="127">
        <v>146</v>
      </c>
      <c r="F562" s="114" t="s">
        <v>337</v>
      </c>
    </row>
    <row r="563" s="1" customFormat="1" ht="27" hidden="1" customHeight="1" spans="1:6">
      <c r="A563" s="125">
        <v>2080712</v>
      </c>
      <c r="B563" s="126" t="s">
        <v>717</v>
      </c>
      <c r="C563" s="127">
        <v>0</v>
      </c>
      <c r="D563" s="127"/>
      <c r="E563" s="127"/>
      <c r="F563" s="1">
        <f>D563+E563</f>
        <v>0</v>
      </c>
    </row>
    <row r="564" s="1" customFormat="1" ht="27" customHeight="1" spans="1:6">
      <c r="A564" s="125">
        <v>2080713</v>
      </c>
      <c r="B564" s="126" t="s">
        <v>718</v>
      </c>
      <c r="C564" s="127">
        <v>0</v>
      </c>
      <c r="D564" s="127">
        <v>10</v>
      </c>
      <c r="E564" s="127"/>
      <c r="F564" s="114" t="s">
        <v>337</v>
      </c>
    </row>
    <row r="565" s="1" customFormat="1" ht="27" customHeight="1" spans="1:6">
      <c r="A565" s="125">
        <v>2080799</v>
      </c>
      <c r="B565" s="126" t="s">
        <v>719</v>
      </c>
      <c r="C565" s="127">
        <v>10</v>
      </c>
      <c r="D565" s="127">
        <v>775</v>
      </c>
      <c r="E565" s="127">
        <v>110</v>
      </c>
      <c r="F565" s="114" t="s">
        <v>337</v>
      </c>
    </row>
    <row r="566" s="1" customFormat="1" ht="27" customHeight="1" spans="1:6">
      <c r="A566" s="122">
        <v>20808</v>
      </c>
      <c r="B566" s="123" t="s">
        <v>720</v>
      </c>
      <c r="C566" s="124">
        <f>SUM(C567:C574)</f>
        <v>8122</v>
      </c>
      <c r="D566" s="124">
        <f>SUM(D567:D574)</f>
        <v>8217</v>
      </c>
      <c r="E566" s="124">
        <f>SUM(E567:E574)</f>
        <v>8376</v>
      </c>
      <c r="F566" s="114" t="s">
        <v>337</v>
      </c>
    </row>
    <row r="567" s="1" customFormat="1" ht="27" customHeight="1" spans="1:6">
      <c r="A567" s="125">
        <v>2080801</v>
      </c>
      <c r="B567" s="126" t="s">
        <v>721</v>
      </c>
      <c r="C567" s="127">
        <v>2300</v>
      </c>
      <c r="D567" s="127">
        <v>2300</v>
      </c>
      <c r="E567" s="127">
        <v>2300</v>
      </c>
      <c r="F567" s="114" t="s">
        <v>337</v>
      </c>
    </row>
    <row r="568" s="1" customFormat="1" ht="27" hidden="1" customHeight="1" spans="1:6">
      <c r="A568" s="125">
        <v>2080802</v>
      </c>
      <c r="B568" s="126" t="s">
        <v>722</v>
      </c>
      <c r="C568" s="127">
        <v>0</v>
      </c>
      <c r="D568" s="127"/>
      <c r="E568" s="127"/>
      <c r="F568" s="1">
        <f>D568+E568</f>
        <v>0</v>
      </c>
    </row>
    <row r="569" s="1" customFormat="1" ht="27" hidden="1" customHeight="1" spans="1:6">
      <c r="A569" s="125">
        <v>2080803</v>
      </c>
      <c r="B569" s="126" t="s">
        <v>723</v>
      </c>
      <c r="C569" s="127">
        <v>0</v>
      </c>
      <c r="D569" s="127"/>
      <c r="E569" s="127"/>
      <c r="F569" s="1">
        <f>D569+E569</f>
        <v>0</v>
      </c>
    </row>
    <row r="570" s="1" customFormat="1" ht="27" customHeight="1" spans="1:6">
      <c r="A570" s="125">
        <v>2080805</v>
      </c>
      <c r="B570" s="126" t="s">
        <v>724</v>
      </c>
      <c r="C570" s="127">
        <f>1439-410</f>
        <v>1029</v>
      </c>
      <c r="D570" s="127">
        <v>849</v>
      </c>
      <c r="E570" s="127">
        <v>876</v>
      </c>
      <c r="F570" s="114" t="s">
        <v>337</v>
      </c>
    </row>
    <row r="571" s="1" customFormat="1" ht="27" hidden="1" customHeight="1" spans="1:6">
      <c r="A571" s="125">
        <v>2080806</v>
      </c>
      <c r="B571" s="126" t="s">
        <v>725</v>
      </c>
      <c r="C571" s="127">
        <v>0</v>
      </c>
      <c r="D571" s="127"/>
      <c r="E571" s="127"/>
      <c r="F571" s="1">
        <f>D571+E571</f>
        <v>0</v>
      </c>
    </row>
    <row r="572" s="1" customFormat="1" ht="27" hidden="1" customHeight="1" spans="1:6">
      <c r="A572" s="125">
        <v>2080807</v>
      </c>
      <c r="B572" s="126" t="s">
        <v>726</v>
      </c>
      <c r="C572" s="127">
        <v>0</v>
      </c>
      <c r="D572" s="127"/>
      <c r="E572" s="127"/>
      <c r="F572" s="1">
        <f>D572+E572</f>
        <v>0</v>
      </c>
    </row>
    <row r="573" s="1" customFormat="1" ht="27" customHeight="1" spans="1:6">
      <c r="A573" s="125">
        <v>2080808</v>
      </c>
      <c r="B573" s="126" t="s">
        <v>727</v>
      </c>
      <c r="C573" s="127">
        <v>103</v>
      </c>
      <c r="D573" s="127">
        <v>31</v>
      </c>
      <c r="E573" s="127">
        <v>3</v>
      </c>
      <c r="F573" s="114" t="s">
        <v>337</v>
      </c>
    </row>
    <row r="574" s="1" customFormat="1" ht="27" customHeight="1" spans="1:6">
      <c r="A574" s="125">
        <v>2080899</v>
      </c>
      <c r="B574" s="126" t="s">
        <v>728</v>
      </c>
      <c r="C574" s="133">
        <f>8730-4040</f>
        <v>4690</v>
      </c>
      <c r="D574" s="127">
        <v>5037</v>
      </c>
      <c r="E574" s="127">
        <v>5197</v>
      </c>
      <c r="F574" s="114" t="s">
        <v>337</v>
      </c>
    </row>
    <row r="575" s="1" customFormat="1" ht="27" customHeight="1" spans="1:6">
      <c r="A575" s="122">
        <v>20809</v>
      </c>
      <c r="B575" s="123" t="s">
        <v>729</v>
      </c>
      <c r="C575" s="124">
        <f>SUM(C576:C581)</f>
        <v>2498</v>
      </c>
      <c r="D575" s="124">
        <f>SUM(D576:D581)</f>
        <v>1587</v>
      </c>
      <c r="E575" s="124">
        <f>SUM(E576:E581)</f>
        <v>1496</v>
      </c>
      <c r="F575" s="114" t="s">
        <v>337</v>
      </c>
    </row>
    <row r="576" s="1" customFormat="1" ht="27" customHeight="1" spans="1:6">
      <c r="A576" s="125">
        <v>2080901</v>
      </c>
      <c r="B576" s="126" t="s">
        <v>730</v>
      </c>
      <c r="C576" s="133">
        <f>1172-251</f>
        <v>921</v>
      </c>
      <c r="D576" s="127">
        <v>977</v>
      </c>
      <c r="E576" s="127">
        <v>818</v>
      </c>
      <c r="F576" s="114" t="s">
        <v>337</v>
      </c>
    </row>
    <row r="577" s="1" customFormat="1" ht="27" customHeight="1" spans="1:6">
      <c r="A577" s="125">
        <v>2080902</v>
      </c>
      <c r="B577" s="126" t="s">
        <v>731</v>
      </c>
      <c r="C577" s="133">
        <v>519</v>
      </c>
      <c r="D577" s="127">
        <v>245</v>
      </c>
      <c r="E577" s="127">
        <v>333</v>
      </c>
      <c r="F577" s="114" t="s">
        <v>337</v>
      </c>
    </row>
    <row r="578" s="1" customFormat="1" ht="27" customHeight="1" spans="1:6">
      <c r="A578" s="125">
        <v>2080903</v>
      </c>
      <c r="B578" s="126" t="s">
        <v>732</v>
      </c>
      <c r="C578" s="133">
        <v>669</v>
      </c>
      <c r="D578" s="127">
        <v>13</v>
      </c>
      <c r="E578" s="127">
        <v>23</v>
      </c>
      <c r="F578" s="114" t="s">
        <v>337</v>
      </c>
    </row>
    <row r="579" s="1" customFormat="1" ht="27" customHeight="1" spans="1:6">
      <c r="A579" s="125">
        <v>2080904</v>
      </c>
      <c r="B579" s="126" t="s">
        <v>733</v>
      </c>
      <c r="C579" s="133">
        <v>42</v>
      </c>
      <c r="D579" s="127">
        <v>26</v>
      </c>
      <c r="E579" s="127">
        <v>14</v>
      </c>
      <c r="F579" s="114" t="s">
        <v>337</v>
      </c>
    </row>
    <row r="580" s="1" customFormat="1" ht="27" customHeight="1" spans="1:6">
      <c r="A580" s="125">
        <v>2080905</v>
      </c>
      <c r="B580" s="126" t="s">
        <v>734</v>
      </c>
      <c r="C580" s="127">
        <v>297</v>
      </c>
      <c r="D580" s="127">
        <v>291</v>
      </c>
      <c r="E580" s="127">
        <v>273</v>
      </c>
      <c r="F580" s="114" t="s">
        <v>337</v>
      </c>
    </row>
    <row r="581" s="1" customFormat="1" ht="27" customHeight="1" spans="1:6">
      <c r="A581" s="125">
        <v>2080999</v>
      </c>
      <c r="B581" s="126" t="s">
        <v>735</v>
      </c>
      <c r="C581" s="127">
        <v>50</v>
      </c>
      <c r="D581" s="127">
        <v>35</v>
      </c>
      <c r="E581" s="127">
        <v>35</v>
      </c>
      <c r="F581" s="114" t="s">
        <v>337</v>
      </c>
    </row>
    <row r="582" s="1" customFormat="1" ht="27" customHeight="1" spans="1:6">
      <c r="A582" s="122">
        <v>20810</v>
      </c>
      <c r="B582" s="123" t="s">
        <v>736</v>
      </c>
      <c r="C582" s="124">
        <f>SUM(C583:C589)</f>
        <v>3907</v>
      </c>
      <c r="D582" s="124">
        <f>SUM(D583:D589)</f>
        <v>3768</v>
      </c>
      <c r="E582" s="124">
        <f>SUM(E583:E589)</f>
        <v>4091</v>
      </c>
      <c r="F582" s="114" t="s">
        <v>337</v>
      </c>
    </row>
    <row r="583" s="1" customFormat="1" ht="27" customHeight="1" spans="1:6">
      <c r="A583" s="125">
        <v>2081001</v>
      </c>
      <c r="B583" s="126" t="s">
        <v>737</v>
      </c>
      <c r="C583" s="127">
        <v>135</v>
      </c>
      <c r="D583" s="127">
        <v>268</v>
      </c>
      <c r="E583" s="127">
        <v>132</v>
      </c>
      <c r="F583" s="114" t="s">
        <v>337</v>
      </c>
    </row>
    <row r="584" s="1" customFormat="1" ht="27" customHeight="1" spans="1:6">
      <c r="A584" s="125">
        <v>2081002</v>
      </c>
      <c r="B584" s="126" t="s">
        <v>738</v>
      </c>
      <c r="C584" s="127">
        <v>1005</v>
      </c>
      <c r="D584" s="127">
        <v>1084</v>
      </c>
      <c r="E584" s="127">
        <v>1176</v>
      </c>
      <c r="F584" s="114" t="s">
        <v>337</v>
      </c>
    </row>
    <row r="585" s="1" customFormat="1" ht="27" hidden="1" customHeight="1" spans="1:6">
      <c r="A585" s="125">
        <v>2081003</v>
      </c>
      <c r="B585" s="126" t="s">
        <v>739</v>
      </c>
      <c r="C585" s="127">
        <v>0</v>
      </c>
      <c r="D585" s="127"/>
      <c r="E585" s="127"/>
      <c r="F585" s="1">
        <f>D585+E585</f>
        <v>0</v>
      </c>
    </row>
    <row r="586" s="1" customFormat="1" ht="27" customHeight="1" spans="1:6">
      <c r="A586" s="125">
        <v>2081004</v>
      </c>
      <c r="B586" s="126" t="s">
        <v>740</v>
      </c>
      <c r="C586" s="127">
        <v>237</v>
      </c>
      <c r="D586" s="127">
        <v>347</v>
      </c>
      <c r="E586" s="127">
        <v>358</v>
      </c>
      <c r="F586" s="114" t="s">
        <v>337</v>
      </c>
    </row>
    <row r="587" s="1" customFormat="1" ht="27" customHeight="1" spans="1:6">
      <c r="A587" s="125">
        <v>2081005</v>
      </c>
      <c r="B587" s="126" t="s">
        <v>741</v>
      </c>
      <c r="C587" s="127">
        <v>558</v>
      </c>
      <c r="D587" s="127">
        <v>253</v>
      </c>
      <c r="E587" s="127">
        <v>113</v>
      </c>
      <c r="F587" s="114" t="s">
        <v>337</v>
      </c>
    </row>
    <row r="588" s="1" customFormat="1" ht="27" customHeight="1" spans="1:6">
      <c r="A588" s="125">
        <v>2081006</v>
      </c>
      <c r="B588" s="126" t="s">
        <v>742</v>
      </c>
      <c r="C588" s="127">
        <v>870</v>
      </c>
      <c r="D588" s="127">
        <v>797</v>
      </c>
      <c r="E588" s="127">
        <v>1310</v>
      </c>
      <c r="F588" s="114" t="s">
        <v>337</v>
      </c>
    </row>
    <row r="589" s="1" customFormat="1" ht="27" customHeight="1" spans="1:6">
      <c r="A589" s="125">
        <v>2081099</v>
      </c>
      <c r="B589" s="126" t="s">
        <v>743</v>
      </c>
      <c r="C589" s="127">
        <v>1102</v>
      </c>
      <c r="D589" s="127">
        <v>1019</v>
      </c>
      <c r="E589" s="127">
        <v>1002</v>
      </c>
      <c r="F589" s="114" t="s">
        <v>337</v>
      </c>
    </row>
    <row r="590" s="1" customFormat="1" ht="27" customHeight="1" spans="1:6">
      <c r="A590" s="122">
        <v>20811</v>
      </c>
      <c r="B590" s="123" t="s">
        <v>744</v>
      </c>
      <c r="C590" s="124">
        <f>SUM(C591:C598)</f>
        <v>4861</v>
      </c>
      <c r="D590" s="124">
        <f>SUM(D591:D598)</f>
        <v>5016</v>
      </c>
      <c r="E590" s="124">
        <f>SUM(E591:E598)</f>
        <v>5258</v>
      </c>
      <c r="F590" s="114" t="s">
        <v>337</v>
      </c>
    </row>
    <row r="591" s="1" customFormat="1" ht="27" customHeight="1" spans="1:6">
      <c r="A591" s="125">
        <v>2081101</v>
      </c>
      <c r="B591" s="126" t="s">
        <v>339</v>
      </c>
      <c r="C591" s="127">
        <v>176</v>
      </c>
      <c r="D591" s="127">
        <v>191</v>
      </c>
      <c r="E591" s="127">
        <v>179</v>
      </c>
      <c r="F591" s="114" t="s">
        <v>337</v>
      </c>
    </row>
    <row r="592" s="1" customFormat="1" ht="27" hidden="1" customHeight="1" spans="1:6">
      <c r="A592" s="125">
        <v>2081102</v>
      </c>
      <c r="B592" s="126" t="s">
        <v>340</v>
      </c>
      <c r="C592" s="127">
        <v>0</v>
      </c>
      <c r="D592" s="127"/>
      <c r="E592" s="127"/>
      <c r="F592" s="1">
        <f>D592+E592</f>
        <v>0</v>
      </c>
    </row>
    <row r="593" s="1" customFormat="1" ht="27" hidden="1" customHeight="1" spans="1:6">
      <c r="A593" s="125">
        <v>2081103</v>
      </c>
      <c r="B593" s="126" t="s">
        <v>341</v>
      </c>
      <c r="C593" s="127">
        <v>0</v>
      </c>
      <c r="D593" s="127"/>
      <c r="E593" s="127"/>
      <c r="F593" s="1">
        <f>D593+E593</f>
        <v>0</v>
      </c>
    </row>
    <row r="594" s="1" customFormat="1" ht="27" customHeight="1" spans="1:6">
      <c r="A594" s="125">
        <v>2081104</v>
      </c>
      <c r="B594" s="126" t="s">
        <v>745</v>
      </c>
      <c r="C594" s="127">
        <v>45</v>
      </c>
      <c r="D594" s="127">
        <v>15</v>
      </c>
      <c r="E594" s="127">
        <v>15</v>
      </c>
      <c r="F594" s="114" t="s">
        <v>337</v>
      </c>
    </row>
    <row r="595" s="1" customFormat="1" ht="27" customHeight="1" spans="1:6">
      <c r="A595" s="125">
        <v>2081105</v>
      </c>
      <c r="B595" s="126" t="s">
        <v>746</v>
      </c>
      <c r="C595" s="127">
        <v>3</v>
      </c>
      <c r="D595" s="127">
        <v>3</v>
      </c>
      <c r="E595" s="127">
        <v>3</v>
      </c>
      <c r="F595" s="114" t="s">
        <v>337</v>
      </c>
    </row>
    <row r="596" s="1" customFormat="1" ht="27" customHeight="1" spans="1:6">
      <c r="A596" s="125">
        <v>2081106</v>
      </c>
      <c r="B596" s="126" t="s">
        <v>747</v>
      </c>
      <c r="C596" s="127">
        <v>2</v>
      </c>
      <c r="D596" s="127">
        <v>2</v>
      </c>
      <c r="E596" s="127">
        <v>2</v>
      </c>
      <c r="F596" s="114" t="s">
        <v>337</v>
      </c>
    </row>
    <row r="597" s="1" customFormat="1" ht="27" customHeight="1" spans="1:6">
      <c r="A597" s="125">
        <v>2081107</v>
      </c>
      <c r="B597" s="126" t="s">
        <v>748</v>
      </c>
      <c r="C597" s="127">
        <v>4084</v>
      </c>
      <c r="D597" s="127">
        <v>4343</v>
      </c>
      <c r="E597" s="127">
        <v>4538</v>
      </c>
      <c r="F597" s="114" t="s">
        <v>337</v>
      </c>
    </row>
    <row r="598" s="1" customFormat="1" ht="27" customHeight="1" spans="1:6">
      <c r="A598" s="125">
        <v>2081199</v>
      </c>
      <c r="B598" s="126" t="s">
        <v>749</v>
      </c>
      <c r="C598" s="127">
        <v>551</v>
      </c>
      <c r="D598" s="127">
        <v>462</v>
      </c>
      <c r="E598" s="127">
        <v>521</v>
      </c>
      <c r="F598" s="114" t="s">
        <v>337</v>
      </c>
    </row>
    <row r="599" s="1" customFormat="1" ht="27" hidden="1" customHeight="1" spans="1:6">
      <c r="A599" s="122">
        <v>20816</v>
      </c>
      <c r="B599" s="123" t="s">
        <v>750</v>
      </c>
      <c r="C599" s="124">
        <f>SUM(C600:C603)</f>
        <v>0</v>
      </c>
      <c r="D599" s="124">
        <f>SUM(D600:D603)</f>
        <v>0</v>
      </c>
      <c r="E599" s="124">
        <f>SUM(E600:E603)</f>
        <v>0</v>
      </c>
      <c r="F599" s="1">
        <f>D599+E599</f>
        <v>0</v>
      </c>
    </row>
    <row r="600" s="1" customFormat="1" ht="27" hidden="1" customHeight="1" spans="1:6">
      <c r="A600" s="125">
        <v>2081601</v>
      </c>
      <c r="B600" s="126" t="s">
        <v>339</v>
      </c>
      <c r="C600" s="127">
        <v>0</v>
      </c>
      <c r="D600" s="127"/>
      <c r="E600" s="127"/>
      <c r="F600" s="1">
        <f>D600+E600</f>
        <v>0</v>
      </c>
    </row>
    <row r="601" s="1" customFormat="1" ht="27" hidden="1" customHeight="1" spans="1:6">
      <c r="A601" s="125">
        <v>2081602</v>
      </c>
      <c r="B601" s="126" t="s">
        <v>340</v>
      </c>
      <c r="C601" s="127">
        <v>0</v>
      </c>
      <c r="D601" s="127"/>
      <c r="E601" s="127"/>
      <c r="F601" s="1">
        <f>D601+E601</f>
        <v>0</v>
      </c>
    </row>
    <row r="602" s="1" customFormat="1" ht="27" hidden="1" customHeight="1" spans="1:6">
      <c r="A602" s="125">
        <v>2081603</v>
      </c>
      <c r="B602" s="126" t="s">
        <v>341</v>
      </c>
      <c r="C602" s="127">
        <v>0</v>
      </c>
      <c r="D602" s="127"/>
      <c r="E602" s="127"/>
      <c r="F602" s="1">
        <f>D602+E602</f>
        <v>0</v>
      </c>
    </row>
    <row r="603" s="1" customFormat="1" ht="27" hidden="1" customHeight="1" spans="1:6">
      <c r="A603" s="125">
        <v>2081699</v>
      </c>
      <c r="B603" s="126" t="s">
        <v>751</v>
      </c>
      <c r="C603" s="127">
        <v>0</v>
      </c>
      <c r="D603" s="127"/>
      <c r="E603" s="127"/>
      <c r="F603" s="1">
        <f>D603+E603</f>
        <v>0</v>
      </c>
    </row>
    <row r="604" s="1" customFormat="1" ht="27" customHeight="1" spans="1:6">
      <c r="A604" s="122">
        <v>20819</v>
      </c>
      <c r="B604" s="123" t="s">
        <v>752</v>
      </c>
      <c r="C604" s="124">
        <f>SUM(C605:C606)</f>
        <v>13248</v>
      </c>
      <c r="D604" s="124">
        <f>SUM(D605:D606)</f>
        <v>15532</v>
      </c>
      <c r="E604" s="124">
        <f>SUM(E605:E606)</f>
        <v>14275</v>
      </c>
      <c r="F604" s="114" t="s">
        <v>337</v>
      </c>
    </row>
    <row r="605" s="1" customFormat="1" ht="27" customHeight="1" spans="1:6">
      <c r="A605" s="125">
        <v>2081901</v>
      </c>
      <c r="B605" s="126" t="s">
        <v>753</v>
      </c>
      <c r="C605" s="127">
        <v>282</v>
      </c>
      <c r="D605" s="127">
        <v>130</v>
      </c>
      <c r="E605" s="127"/>
      <c r="F605" s="114" t="s">
        <v>337</v>
      </c>
    </row>
    <row r="606" s="1" customFormat="1" ht="27" customHeight="1" spans="1:6">
      <c r="A606" s="125">
        <v>2081902</v>
      </c>
      <c r="B606" s="126" t="s">
        <v>754</v>
      </c>
      <c r="C606" s="127">
        <v>12966</v>
      </c>
      <c r="D606" s="127">
        <v>15402</v>
      </c>
      <c r="E606" s="127">
        <v>14275</v>
      </c>
      <c r="F606" s="114" t="s">
        <v>337</v>
      </c>
    </row>
    <row r="607" s="1" customFormat="1" ht="27" customHeight="1" spans="1:6">
      <c r="A607" s="122">
        <v>20820</v>
      </c>
      <c r="B607" s="123" t="s">
        <v>755</v>
      </c>
      <c r="C607" s="124">
        <f>SUM(C608:C609)</f>
        <v>111</v>
      </c>
      <c r="D607" s="124">
        <f>SUM(D608:D609)</f>
        <v>88</v>
      </c>
      <c r="E607" s="124">
        <f>SUM(E608:E609)</f>
        <v>88</v>
      </c>
      <c r="F607" s="114" t="s">
        <v>337</v>
      </c>
    </row>
    <row r="608" s="1" customFormat="1" ht="27" customHeight="1" spans="1:6">
      <c r="A608" s="125">
        <v>2082001</v>
      </c>
      <c r="B608" s="126" t="s">
        <v>756</v>
      </c>
      <c r="C608" s="127">
        <v>90</v>
      </c>
      <c r="D608" s="127">
        <v>80</v>
      </c>
      <c r="E608" s="127">
        <v>80</v>
      </c>
      <c r="F608" s="114" t="s">
        <v>337</v>
      </c>
    </row>
    <row r="609" s="1" customFormat="1" ht="27" customHeight="1" spans="1:6">
      <c r="A609" s="125">
        <v>2082002</v>
      </c>
      <c r="B609" s="126" t="s">
        <v>757</v>
      </c>
      <c r="C609" s="127">
        <v>21</v>
      </c>
      <c r="D609" s="127">
        <v>8</v>
      </c>
      <c r="E609" s="127">
        <v>8</v>
      </c>
      <c r="F609" s="114" t="s">
        <v>337</v>
      </c>
    </row>
    <row r="610" s="1" customFormat="1" ht="27" customHeight="1" spans="1:6">
      <c r="A610" s="122">
        <v>20821</v>
      </c>
      <c r="B610" s="123" t="s">
        <v>758</v>
      </c>
      <c r="C610" s="124">
        <f>SUM(C611:C612)</f>
        <v>404</v>
      </c>
      <c r="D610" s="124">
        <f>SUM(D611:D612)</f>
        <v>270</v>
      </c>
      <c r="E610" s="124">
        <f>SUM(E611:E612)</f>
        <v>0</v>
      </c>
      <c r="F610" s="114" t="s">
        <v>337</v>
      </c>
    </row>
    <row r="611" s="1" customFormat="1" ht="27" customHeight="1" spans="1:6">
      <c r="A611" s="125">
        <v>2082101</v>
      </c>
      <c r="B611" s="126" t="s">
        <v>759</v>
      </c>
      <c r="C611" s="127">
        <v>118</v>
      </c>
      <c r="D611" s="127">
        <v>20</v>
      </c>
      <c r="E611" s="127"/>
      <c r="F611" s="114" t="s">
        <v>337</v>
      </c>
    </row>
    <row r="612" s="1" customFormat="1" ht="27" customHeight="1" spans="1:6">
      <c r="A612" s="125">
        <v>2082102</v>
      </c>
      <c r="B612" s="126" t="s">
        <v>760</v>
      </c>
      <c r="C612" s="127">
        <v>286</v>
      </c>
      <c r="D612" s="127">
        <v>250</v>
      </c>
      <c r="E612" s="127"/>
      <c r="F612" s="114" t="s">
        <v>337</v>
      </c>
    </row>
    <row r="613" s="1" customFormat="1" ht="27" hidden="1" customHeight="1" spans="1:6">
      <c r="A613" s="122">
        <v>20824</v>
      </c>
      <c r="B613" s="123" t="s">
        <v>761</v>
      </c>
      <c r="C613" s="124">
        <f>SUM(C614:C615)</f>
        <v>0</v>
      </c>
      <c r="D613" s="124">
        <f>SUM(D614:D615)</f>
        <v>0</v>
      </c>
      <c r="E613" s="124">
        <f>SUM(E614:E615)</f>
        <v>0</v>
      </c>
      <c r="F613" s="1">
        <f>D613+E613</f>
        <v>0</v>
      </c>
    </row>
    <row r="614" s="1" customFormat="1" ht="27" hidden="1" customHeight="1" spans="1:6">
      <c r="A614" s="125">
        <v>2082401</v>
      </c>
      <c r="B614" s="126" t="s">
        <v>762</v>
      </c>
      <c r="C614" s="127">
        <v>0</v>
      </c>
      <c r="D614" s="127"/>
      <c r="E614" s="127"/>
      <c r="F614" s="1">
        <f>D614+E614</f>
        <v>0</v>
      </c>
    </row>
    <row r="615" s="1" customFormat="1" ht="27" hidden="1" customHeight="1" spans="1:6">
      <c r="A615" s="125">
        <v>2082402</v>
      </c>
      <c r="B615" s="126" t="s">
        <v>763</v>
      </c>
      <c r="C615" s="127">
        <v>0</v>
      </c>
      <c r="D615" s="127"/>
      <c r="E615" s="127"/>
      <c r="F615" s="1">
        <f>D615+E615</f>
        <v>0</v>
      </c>
    </row>
    <row r="616" s="1" customFormat="1" ht="27" customHeight="1" spans="1:6">
      <c r="A616" s="122">
        <v>20825</v>
      </c>
      <c r="B616" s="123" t="s">
        <v>764</v>
      </c>
      <c r="C616" s="124">
        <f>SUM(C617:C618)</f>
        <v>120</v>
      </c>
      <c r="D616" s="124">
        <f>SUM(D617:D618)</f>
        <v>159</v>
      </c>
      <c r="E616" s="124">
        <f>SUM(E617:E618)</f>
        <v>24</v>
      </c>
      <c r="F616" s="114" t="s">
        <v>337</v>
      </c>
    </row>
    <row r="617" s="1" customFormat="1" ht="27" hidden="1" customHeight="1" spans="1:6">
      <c r="A617" s="125">
        <v>2082501</v>
      </c>
      <c r="B617" s="126" t="s">
        <v>765</v>
      </c>
      <c r="C617" s="127">
        <v>0</v>
      </c>
      <c r="D617" s="127"/>
      <c r="E617" s="127"/>
      <c r="F617" s="1">
        <f>D617+E617</f>
        <v>0</v>
      </c>
    </row>
    <row r="618" s="1" customFormat="1" ht="27" customHeight="1" spans="1:6">
      <c r="A618" s="125">
        <v>2082502</v>
      </c>
      <c r="B618" s="126" t="s">
        <v>766</v>
      </c>
      <c r="C618" s="127">
        <v>120</v>
      </c>
      <c r="D618" s="127">
        <v>159</v>
      </c>
      <c r="E618" s="127">
        <v>24</v>
      </c>
      <c r="F618" s="114" t="s">
        <v>337</v>
      </c>
    </row>
    <row r="619" s="1" customFormat="1" ht="27" customHeight="1" spans="1:6">
      <c r="A619" s="122">
        <v>20826</v>
      </c>
      <c r="B619" s="123" t="s">
        <v>767</v>
      </c>
      <c r="C619" s="124">
        <f>SUM(C620:C622)</f>
        <v>12124</v>
      </c>
      <c r="D619" s="124">
        <f>SUM(D620:D622)</f>
        <v>12164</v>
      </c>
      <c r="E619" s="124">
        <f>SUM(E620:E622)</f>
        <v>19512</v>
      </c>
      <c r="F619" s="114" t="s">
        <v>337</v>
      </c>
    </row>
    <row r="620" s="1" customFormat="1" ht="27" hidden="1" customHeight="1" spans="1:6">
      <c r="A620" s="125">
        <v>2082601</v>
      </c>
      <c r="B620" s="126" t="s">
        <v>768</v>
      </c>
      <c r="C620" s="127">
        <v>0</v>
      </c>
      <c r="D620" s="127"/>
      <c r="E620" s="127"/>
      <c r="F620" s="1">
        <f>D620+E620</f>
        <v>0</v>
      </c>
    </row>
    <row r="621" s="1" customFormat="1" ht="27" customHeight="1" spans="1:6">
      <c r="A621" s="125">
        <v>2082602</v>
      </c>
      <c r="B621" s="126" t="s">
        <v>769</v>
      </c>
      <c r="C621" s="127">
        <v>12124</v>
      </c>
      <c r="D621" s="127">
        <v>12164</v>
      </c>
      <c r="E621" s="127">
        <v>19512</v>
      </c>
      <c r="F621" s="114" t="s">
        <v>337</v>
      </c>
    </row>
    <row r="622" s="1" customFormat="1" ht="27" hidden="1" customHeight="1" spans="1:6">
      <c r="A622" s="125">
        <v>2082699</v>
      </c>
      <c r="B622" s="126" t="s">
        <v>770</v>
      </c>
      <c r="C622" s="127">
        <v>0</v>
      </c>
      <c r="D622" s="127"/>
      <c r="E622" s="127"/>
      <c r="F622" s="1">
        <f>D622+E622</f>
        <v>0</v>
      </c>
    </row>
    <row r="623" s="1" customFormat="1" ht="27" hidden="1" customHeight="1" spans="1:6">
      <c r="A623" s="122">
        <v>20827</v>
      </c>
      <c r="B623" s="123" t="s">
        <v>771</v>
      </c>
      <c r="C623" s="124">
        <f>SUM(C624:C626)</f>
        <v>0</v>
      </c>
      <c r="D623" s="124">
        <f>SUM(D624:D626)</f>
        <v>0</v>
      </c>
      <c r="E623" s="124">
        <f>SUM(E624:E626)</f>
        <v>0</v>
      </c>
      <c r="F623" s="1">
        <f>D623+E623</f>
        <v>0</v>
      </c>
    </row>
    <row r="624" s="1" customFormat="1" ht="27" hidden="1" customHeight="1" spans="1:6">
      <c r="A624" s="125">
        <v>2082701</v>
      </c>
      <c r="B624" s="126" t="s">
        <v>772</v>
      </c>
      <c r="C624" s="127">
        <v>0</v>
      </c>
      <c r="D624" s="127"/>
      <c r="E624" s="127"/>
      <c r="F624" s="1">
        <f>D624+E624</f>
        <v>0</v>
      </c>
    </row>
    <row r="625" s="1" customFormat="1" ht="27" hidden="1" customHeight="1" spans="1:6">
      <c r="A625" s="125">
        <v>2082702</v>
      </c>
      <c r="B625" s="126" t="s">
        <v>773</v>
      </c>
      <c r="C625" s="127">
        <v>0</v>
      </c>
      <c r="D625" s="127"/>
      <c r="E625" s="127"/>
      <c r="F625" s="1">
        <f>D625+E625</f>
        <v>0</v>
      </c>
    </row>
    <row r="626" s="1" customFormat="1" ht="27" hidden="1" customHeight="1" spans="1:6">
      <c r="A626" s="125">
        <v>2082799</v>
      </c>
      <c r="B626" s="126" t="s">
        <v>774</v>
      </c>
      <c r="C626" s="127">
        <v>0</v>
      </c>
      <c r="D626" s="127"/>
      <c r="E626" s="127"/>
      <c r="F626" s="1">
        <f>D626+E626</f>
        <v>0</v>
      </c>
    </row>
    <row r="627" s="1" customFormat="1" ht="27" customHeight="1" spans="1:6">
      <c r="A627" s="122">
        <v>20828</v>
      </c>
      <c r="B627" s="123" t="s">
        <v>775</v>
      </c>
      <c r="C627" s="124">
        <f>SUM(C628:C635)</f>
        <v>1016</v>
      </c>
      <c r="D627" s="124">
        <f>SUM(D628:D635)</f>
        <v>745</v>
      </c>
      <c r="E627" s="124">
        <f>SUM(E628:E635)</f>
        <v>730</v>
      </c>
      <c r="F627" s="114" t="s">
        <v>337</v>
      </c>
    </row>
    <row r="628" s="1" customFormat="1" ht="27" customHeight="1" spans="1:6">
      <c r="A628" s="125">
        <v>2082801</v>
      </c>
      <c r="B628" s="126" t="s">
        <v>339</v>
      </c>
      <c r="C628" s="127">
        <v>144</v>
      </c>
      <c r="D628" s="127">
        <v>143</v>
      </c>
      <c r="E628" s="127">
        <v>144</v>
      </c>
      <c r="F628" s="114" t="s">
        <v>337</v>
      </c>
    </row>
    <row r="629" s="1" customFormat="1" ht="27" customHeight="1" spans="1:6">
      <c r="A629" s="125">
        <v>2082802</v>
      </c>
      <c r="B629" s="126" t="s">
        <v>340</v>
      </c>
      <c r="C629" s="127">
        <v>10</v>
      </c>
      <c r="D629" s="127">
        <v>9</v>
      </c>
      <c r="E629" s="127">
        <v>9</v>
      </c>
      <c r="F629" s="114" t="s">
        <v>337</v>
      </c>
    </row>
    <row r="630" s="1" customFormat="1" ht="27" hidden="1" customHeight="1" spans="1:6">
      <c r="A630" s="125">
        <v>2082803</v>
      </c>
      <c r="B630" s="126" t="s">
        <v>341</v>
      </c>
      <c r="C630" s="127">
        <v>0</v>
      </c>
      <c r="D630" s="127"/>
      <c r="E630" s="127"/>
      <c r="F630" s="1">
        <f>D630+E630</f>
        <v>0</v>
      </c>
    </row>
    <row r="631" s="1" customFormat="1" ht="27" customHeight="1" spans="1:6">
      <c r="A631" s="125">
        <v>2082804</v>
      </c>
      <c r="B631" s="126" t="s">
        <v>776</v>
      </c>
      <c r="C631" s="127">
        <v>125</v>
      </c>
      <c r="D631" s="127">
        <v>124</v>
      </c>
      <c r="E631" s="127">
        <v>130</v>
      </c>
      <c r="F631" s="114" t="s">
        <v>337</v>
      </c>
    </row>
    <row r="632" s="1" customFormat="1" ht="27" hidden="1" customHeight="1" spans="1:6">
      <c r="A632" s="125">
        <v>2082805</v>
      </c>
      <c r="B632" s="126" t="s">
        <v>777</v>
      </c>
      <c r="C632" s="127">
        <v>0</v>
      </c>
      <c r="D632" s="127"/>
      <c r="E632" s="127"/>
      <c r="F632" s="1">
        <f>D632+E632</f>
        <v>0</v>
      </c>
    </row>
    <row r="633" s="1" customFormat="1" ht="27" hidden="1" customHeight="1" spans="1:6">
      <c r="A633" s="125">
        <v>2082806</v>
      </c>
      <c r="B633" s="126" t="s">
        <v>380</v>
      </c>
      <c r="C633" s="127"/>
      <c r="D633" s="127"/>
      <c r="E633" s="127"/>
      <c r="F633" s="1">
        <f>D633+E633</f>
        <v>0</v>
      </c>
    </row>
    <row r="634" s="1" customFormat="1" ht="27" customHeight="1" spans="1:6">
      <c r="A634" s="125">
        <v>2082850</v>
      </c>
      <c r="B634" s="126" t="s">
        <v>348</v>
      </c>
      <c r="C634" s="127">
        <v>214</v>
      </c>
      <c r="D634" s="127">
        <v>192</v>
      </c>
      <c r="E634" s="127">
        <v>197</v>
      </c>
      <c r="F634" s="114" t="s">
        <v>337</v>
      </c>
    </row>
    <row r="635" s="1" customFormat="1" ht="27" customHeight="1" spans="1:6">
      <c r="A635" s="125">
        <v>2082899</v>
      </c>
      <c r="B635" s="126" t="s">
        <v>778</v>
      </c>
      <c r="C635" s="127">
        <v>523</v>
      </c>
      <c r="D635" s="127">
        <v>277</v>
      </c>
      <c r="E635" s="127">
        <v>250</v>
      </c>
      <c r="F635" s="114" t="s">
        <v>337</v>
      </c>
    </row>
    <row r="636" s="1" customFormat="1" ht="27" customHeight="1" spans="1:6">
      <c r="A636" s="122">
        <v>20830</v>
      </c>
      <c r="B636" s="123" t="s">
        <v>779</v>
      </c>
      <c r="C636" s="124">
        <f>SUM(C637:C639)</f>
        <v>2046</v>
      </c>
      <c r="D636" s="124">
        <f>SUM(D637:D639)</f>
        <v>1997</v>
      </c>
      <c r="E636" s="124">
        <f>SUM(E637:E639)</f>
        <v>2718</v>
      </c>
      <c r="F636" s="114" t="s">
        <v>337</v>
      </c>
    </row>
    <row r="637" s="1" customFormat="1" ht="27" customHeight="1" spans="1:6">
      <c r="A637" s="125">
        <v>2083001</v>
      </c>
      <c r="B637" s="126" t="s">
        <v>780</v>
      </c>
      <c r="C637" s="127">
        <v>250</v>
      </c>
      <c r="D637" s="127">
        <v>350</v>
      </c>
      <c r="E637" s="127">
        <v>560</v>
      </c>
      <c r="F637" s="114" t="s">
        <v>337</v>
      </c>
    </row>
    <row r="638" s="1" customFormat="1" ht="27" hidden="1" customHeight="1" spans="1:6">
      <c r="A638" s="125">
        <v>2083099</v>
      </c>
      <c r="B638" s="126" t="s">
        <v>781</v>
      </c>
      <c r="C638" s="127">
        <v>0</v>
      </c>
      <c r="D638" s="127"/>
      <c r="E638" s="127"/>
      <c r="F638" s="1">
        <f>D638+E638</f>
        <v>0</v>
      </c>
    </row>
    <row r="639" s="1" customFormat="1" ht="27" customHeight="1" spans="1:6">
      <c r="A639" s="125">
        <v>2089999</v>
      </c>
      <c r="B639" s="126" t="s">
        <v>782</v>
      </c>
      <c r="C639" s="133">
        <v>1796</v>
      </c>
      <c r="D639" s="127">
        <v>1647</v>
      </c>
      <c r="E639" s="127">
        <v>2158</v>
      </c>
      <c r="F639" s="114" t="s">
        <v>337</v>
      </c>
    </row>
    <row r="640" s="1" customFormat="1" ht="27" customHeight="1" spans="1:6">
      <c r="A640" s="119">
        <v>210</v>
      </c>
      <c r="B640" s="120" t="s">
        <v>783</v>
      </c>
      <c r="C640" s="121">
        <f>C641+C646+C661+C665+C677+C680+C684+C689+C693+C697+C700+C709+C710+C712</f>
        <v>41736</v>
      </c>
      <c r="D640" s="121">
        <f>D641+D646+D661+D665+D677+D680+D684+D689+D693+D697+D700+D709+D710+D712</f>
        <v>90872</v>
      </c>
      <c r="E640" s="121">
        <f>E641+E646+E661+E665+E677+E680+E684+E689+E693+E697+E700+E709+E710+E712+E711</f>
        <v>114568</v>
      </c>
      <c r="F640" s="114" t="s">
        <v>337</v>
      </c>
    </row>
    <row r="641" s="1" customFormat="1" ht="27" customHeight="1" spans="1:6">
      <c r="A641" s="122">
        <v>21001</v>
      </c>
      <c r="B641" s="123" t="s">
        <v>784</v>
      </c>
      <c r="C641" s="124">
        <f>SUM(C642:C645)</f>
        <v>621</v>
      </c>
      <c r="D641" s="124">
        <f>SUM(D642:D645)</f>
        <v>579</v>
      </c>
      <c r="E641" s="124">
        <f>SUM(E642:E645)</f>
        <v>601</v>
      </c>
      <c r="F641" s="114" t="s">
        <v>337</v>
      </c>
    </row>
    <row r="642" s="1" customFormat="1" ht="27" customHeight="1" spans="1:6">
      <c r="A642" s="125">
        <v>2100101</v>
      </c>
      <c r="B642" s="126" t="s">
        <v>339</v>
      </c>
      <c r="C642" s="127">
        <v>328</v>
      </c>
      <c r="D642" s="127">
        <v>353</v>
      </c>
      <c r="E642" s="127">
        <v>352</v>
      </c>
      <c r="F642" s="114" t="s">
        <v>337</v>
      </c>
    </row>
    <row r="643" s="1" customFormat="1" ht="27" customHeight="1" spans="1:6">
      <c r="A643" s="125">
        <v>2100102</v>
      </c>
      <c r="B643" s="126" t="s">
        <v>340</v>
      </c>
      <c r="C643" s="127"/>
      <c r="D643" s="127">
        <v>37</v>
      </c>
      <c r="E643" s="127">
        <v>37</v>
      </c>
      <c r="F643" s="114" t="s">
        <v>337</v>
      </c>
    </row>
    <row r="644" s="1" customFormat="1" ht="27" hidden="1" customHeight="1" spans="1:6">
      <c r="A644" s="125">
        <v>2100103</v>
      </c>
      <c r="B644" s="126" t="s">
        <v>341</v>
      </c>
      <c r="C644" s="127">
        <v>0</v>
      </c>
      <c r="D644" s="127"/>
      <c r="E644" s="127"/>
      <c r="F644" s="1">
        <f>D644+E644</f>
        <v>0</v>
      </c>
    </row>
    <row r="645" s="1" customFormat="1" ht="27" customHeight="1" spans="1:6">
      <c r="A645" s="125">
        <v>2100199</v>
      </c>
      <c r="B645" s="126" t="s">
        <v>785</v>
      </c>
      <c r="C645" s="127">
        <v>293</v>
      </c>
      <c r="D645" s="127">
        <v>189</v>
      </c>
      <c r="E645" s="127">
        <v>212</v>
      </c>
      <c r="F645" s="114" t="s">
        <v>337</v>
      </c>
    </row>
    <row r="646" s="1" customFormat="1" ht="27" customHeight="1" spans="1:6">
      <c r="A646" s="122">
        <v>21002</v>
      </c>
      <c r="B646" s="123" t="s">
        <v>786</v>
      </c>
      <c r="C646" s="124">
        <f>SUM(C647:C660)</f>
        <v>1171</v>
      </c>
      <c r="D646" s="124">
        <f>SUM(D647:D660)</f>
        <v>752</v>
      </c>
      <c r="E646" s="124">
        <f>SUM(E647:E660)</f>
        <v>439</v>
      </c>
      <c r="F646" s="114" t="s">
        <v>337</v>
      </c>
    </row>
    <row r="647" s="1" customFormat="1" ht="27" customHeight="1" spans="1:6">
      <c r="A647" s="125">
        <v>2100201</v>
      </c>
      <c r="B647" s="126" t="s">
        <v>787</v>
      </c>
      <c r="C647" s="127">
        <v>174</v>
      </c>
      <c r="D647" s="127">
        <v>145</v>
      </c>
      <c r="E647" s="127">
        <v>144</v>
      </c>
      <c r="F647" s="114" t="s">
        <v>337</v>
      </c>
    </row>
    <row r="648" s="1" customFormat="1" ht="27" customHeight="1" spans="1:6">
      <c r="A648" s="125">
        <v>2100202</v>
      </c>
      <c r="B648" s="126" t="s">
        <v>788</v>
      </c>
      <c r="C648" s="127">
        <v>707</v>
      </c>
      <c r="D648" s="127">
        <v>22</v>
      </c>
      <c r="E648" s="127">
        <v>59</v>
      </c>
      <c r="F648" s="114" t="s">
        <v>337</v>
      </c>
    </row>
    <row r="649" s="1" customFormat="1" ht="27" hidden="1" customHeight="1" spans="1:6">
      <c r="A649" s="125">
        <v>2100203</v>
      </c>
      <c r="B649" s="126" t="s">
        <v>789</v>
      </c>
      <c r="C649" s="127"/>
      <c r="D649" s="127"/>
      <c r="E649" s="127"/>
      <c r="F649" s="1">
        <f t="shared" ref="F649:F658" si="7">D649+E649</f>
        <v>0</v>
      </c>
    </row>
    <row r="650" s="1" customFormat="1" ht="27" hidden="1" customHeight="1" spans="1:6">
      <c r="A650" s="125">
        <v>2100204</v>
      </c>
      <c r="B650" s="126" t="s">
        <v>790</v>
      </c>
      <c r="C650" s="127">
        <v>0</v>
      </c>
      <c r="D650" s="127"/>
      <c r="E650" s="127"/>
      <c r="F650" s="1">
        <f t="shared" si="7"/>
        <v>0</v>
      </c>
    </row>
    <row r="651" s="1" customFormat="1" ht="27" hidden="1" customHeight="1" spans="1:6">
      <c r="A651" s="125">
        <v>2100205</v>
      </c>
      <c r="B651" s="126" t="s">
        <v>791</v>
      </c>
      <c r="C651" s="127">
        <v>0</v>
      </c>
      <c r="D651" s="127"/>
      <c r="E651" s="127"/>
      <c r="F651" s="1">
        <f t="shared" si="7"/>
        <v>0</v>
      </c>
    </row>
    <row r="652" s="1" customFormat="1" ht="27" hidden="1" customHeight="1" spans="1:6">
      <c r="A652" s="125">
        <v>2100206</v>
      </c>
      <c r="B652" s="126" t="s">
        <v>792</v>
      </c>
      <c r="C652" s="127">
        <v>0</v>
      </c>
      <c r="D652" s="127"/>
      <c r="E652" s="127"/>
      <c r="F652" s="1">
        <f t="shared" si="7"/>
        <v>0</v>
      </c>
    </row>
    <row r="653" s="1" customFormat="1" ht="27" hidden="1" customHeight="1" spans="1:6">
      <c r="A653" s="125">
        <v>2100207</v>
      </c>
      <c r="B653" s="126" t="s">
        <v>793</v>
      </c>
      <c r="C653" s="127">
        <v>0</v>
      </c>
      <c r="D653" s="127"/>
      <c r="E653" s="127"/>
      <c r="F653" s="1">
        <f t="shared" si="7"/>
        <v>0</v>
      </c>
    </row>
    <row r="654" s="1" customFormat="1" ht="27" hidden="1" customHeight="1" spans="1:6">
      <c r="A654" s="125">
        <v>2100208</v>
      </c>
      <c r="B654" s="126" t="s">
        <v>794</v>
      </c>
      <c r="C654" s="127">
        <v>0</v>
      </c>
      <c r="D654" s="127"/>
      <c r="E654" s="127"/>
      <c r="F654" s="1">
        <f t="shared" si="7"/>
        <v>0</v>
      </c>
    </row>
    <row r="655" s="1" customFormat="1" ht="27" hidden="1" customHeight="1" spans="1:6">
      <c r="A655" s="125">
        <v>2100209</v>
      </c>
      <c r="B655" s="126" t="s">
        <v>795</v>
      </c>
      <c r="C655" s="127">
        <v>0</v>
      </c>
      <c r="D655" s="127"/>
      <c r="E655" s="127"/>
      <c r="F655" s="1">
        <f t="shared" si="7"/>
        <v>0</v>
      </c>
    </row>
    <row r="656" s="1" customFormat="1" ht="27" hidden="1" customHeight="1" spans="1:6">
      <c r="A656" s="125">
        <v>2100210</v>
      </c>
      <c r="B656" s="126" t="s">
        <v>796</v>
      </c>
      <c r="C656" s="127">
        <v>0</v>
      </c>
      <c r="D656" s="127"/>
      <c r="E656" s="127"/>
      <c r="F656" s="1">
        <f t="shared" si="7"/>
        <v>0</v>
      </c>
    </row>
    <row r="657" s="1" customFormat="1" ht="27" hidden="1" customHeight="1" spans="1:6">
      <c r="A657" s="125">
        <v>2100211</v>
      </c>
      <c r="B657" s="126" t="s">
        <v>797</v>
      </c>
      <c r="C657" s="127">
        <v>0</v>
      </c>
      <c r="D657" s="127"/>
      <c r="E657" s="127"/>
      <c r="F657" s="1">
        <f t="shared" si="7"/>
        <v>0</v>
      </c>
    </row>
    <row r="658" s="1" customFormat="1" ht="27" hidden="1" customHeight="1" spans="1:6">
      <c r="A658" s="125">
        <v>2100212</v>
      </c>
      <c r="B658" s="126" t="s">
        <v>798</v>
      </c>
      <c r="C658" s="127">
        <v>0</v>
      </c>
      <c r="D658" s="127"/>
      <c r="E658" s="127"/>
      <c r="F658" s="1">
        <f t="shared" si="7"/>
        <v>0</v>
      </c>
    </row>
    <row r="659" s="1" customFormat="1" ht="27" customHeight="1" spans="1:6">
      <c r="A659" s="125">
        <v>2100213</v>
      </c>
      <c r="B659" s="126" t="s">
        <v>799</v>
      </c>
      <c r="C659" s="127">
        <v>0</v>
      </c>
      <c r="D659" s="127">
        <v>250</v>
      </c>
      <c r="E659" s="127"/>
      <c r="F659" s="114" t="s">
        <v>337</v>
      </c>
    </row>
    <row r="660" s="1" customFormat="1" ht="27" customHeight="1" spans="1:6">
      <c r="A660" s="125">
        <v>2100299</v>
      </c>
      <c r="B660" s="126" t="s">
        <v>800</v>
      </c>
      <c r="C660" s="127">
        <v>290</v>
      </c>
      <c r="D660" s="127">
        <v>335</v>
      </c>
      <c r="E660" s="127">
        <v>236</v>
      </c>
      <c r="F660" s="114" t="s">
        <v>337</v>
      </c>
    </row>
    <row r="661" s="1" customFormat="1" ht="27" customHeight="1" spans="1:6">
      <c r="A661" s="122">
        <v>21003</v>
      </c>
      <c r="B661" s="123" t="s">
        <v>801</v>
      </c>
      <c r="C661" s="124">
        <f>SUM(C662:C664)</f>
        <v>7669</v>
      </c>
      <c r="D661" s="124">
        <f>SUM(D662:D664)</f>
        <v>7510</v>
      </c>
      <c r="E661" s="124">
        <f>SUM(E662:E664)</f>
        <v>8572</v>
      </c>
      <c r="F661" s="114" t="s">
        <v>337</v>
      </c>
    </row>
    <row r="662" s="1" customFormat="1" ht="27" customHeight="1" spans="1:6">
      <c r="A662" s="125">
        <v>2100301</v>
      </c>
      <c r="B662" s="126" t="s">
        <v>802</v>
      </c>
      <c r="C662" s="127">
        <v>1072</v>
      </c>
      <c r="D662" s="127">
        <v>1044</v>
      </c>
      <c r="E662" s="127">
        <v>1246</v>
      </c>
      <c r="F662" s="114" t="s">
        <v>337</v>
      </c>
    </row>
    <row r="663" s="1" customFormat="1" ht="27" customHeight="1" spans="1:6">
      <c r="A663" s="125">
        <v>2100302</v>
      </c>
      <c r="B663" s="126" t="s">
        <v>803</v>
      </c>
      <c r="C663" s="127">
        <v>5073</v>
      </c>
      <c r="D663" s="127">
        <v>5261</v>
      </c>
      <c r="E663" s="127">
        <v>5673</v>
      </c>
      <c r="F663" s="114" t="s">
        <v>337</v>
      </c>
    </row>
    <row r="664" s="1" customFormat="1" ht="27" customHeight="1" spans="1:6">
      <c r="A664" s="125">
        <v>2100399</v>
      </c>
      <c r="B664" s="126" t="s">
        <v>804</v>
      </c>
      <c r="C664" s="127">
        <v>1524</v>
      </c>
      <c r="D664" s="127">
        <v>1205</v>
      </c>
      <c r="E664" s="127">
        <v>1653</v>
      </c>
      <c r="F664" s="114" t="s">
        <v>337</v>
      </c>
    </row>
    <row r="665" s="1" customFormat="1" ht="27" customHeight="1" spans="1:6">
      <c r="A665" s="122">
        <v>21004</v>
      </c>
      <c r="B665" s="123" t="s">
        <v>805</v>
      </c>
      <c r="C665" s="124">
        <f>SUM(C666:C676)</f>
        <v>15242</v>
      </c>
      <c r="D665" s="124">
        <f>SUM(D666:D676)</f>
        <v>15357</v>
      </c>
      <c r="E665" s="124">
        <f>SUM(E666:E676)</f>
        <v>14088</v>
      </c>
      <c r="F665" s="114" t="s">
        <v>337</v>
      </c>
    </row>
    <row r="666" s="1" customFormat="1" ht="27" customHeight="1" spans="1:6">
      <c r="A666" s="125">
        <v>2100401</v>
      </c>
      <c r="B666" s="126" t="s">
        <v>806</v>
      </c>
      <c r="C666" s="127">
        <v>928</v>
      </c>
      <c r="D666" s="127">
        <v>1123</v>
      </c>
      <c r="E666" s="127">
        <v>1291</v>
      </c>
      <c r="F666" s="114" t="s">
        <v>337</v>
      </c>
    </row>
    <row r="667" s="1" customFormat="1" ht="27" hidden="1" customHeight="1" spans="1:6">
      <c r="A667" s="125">
        <v>2100402</v>
      </c>
      <c r="B667" s="126" t="s">
        <v>807</v>
      </c>
      <c r="C667" s="127">
        <v>256</v>
      </c>
      <c r="D667" s="127"/>
      <c r="E667" s="127"/>
      <c r="F667" s="1">
        <f>D667+E667</f>
        <v>0</v>
      </c>
    </row>
    <row r="668" s="1" customFormat="1" ht="27" customHeight="1" spans="1:6">
      <c r="A668" s="125">
        <v>2100403</v>
      </c>
      <c r="B668" s="126" t="s">
        <v>808</v>
      </c>
      <c r="C668" s="127">
        <v>645</v>
      </c>
      <c r="D668" s="127">
        <v>507</v>
      </c>
      <c r="E668" s="127">
        <v>423</v>
      </c>
      <c r="F668" s="114" t="s">
        <v>337</v>
      </c>
    </row>
    <row r="669" s="1" customFormat="1" ht="27" customHeight="1" spans="1:6">
      <c r="A669" s="125">
        <v>2100404</v>
      </c>
      <c r="B669" s="126" t="s">
        <v>809</v>
      </c>
      <c r="C669" s="127">
        <v>9</v>
      </c>
      <c r="D669" s="127">
        <v>8</v>
      </c>
      <c r="E669" s="127">
        <v>8</v>
      </c>
      <c r="F669" s="114" t="s">
        <v>337</v>
      </c>
    </row>
    <row r="670" s="1" customFormat="1" ht="27" hidden="1" customHeight="1" spans="1:6">
      <c r="A670" s="125">
        <v>2100405</v>
      </c>
      <c r="B670" s="126" t="s">
        <v>810</v>
      </c>
      <c r="C670" s="127">
        <v>0</v>
      </c>
      <c r="D670" s="127"/>
      <c r="E670" s="127"/>
      <c r="F670" s="1">
        <f>D670+E670</f>
        <v>0</v>
      </c>
    </row>
    <row r="671" s="1" customFormat="1" ht="27" customHeight="1" spans="1:6">
      <c r="A671" s="125">
        <v>2100406</v>
      </c>
      <c r="B671" s="126" t="s">
        <v>811</v>
      </c>
      <c r="C671" s="127">
        <v>30</v>
      </c>
      <c r="D671" s="127">
        <v>27</v>
      </c>
      <c r="E671" s="127">
        <v>27</v>
      </c>
      <c r="F671" s="114" t="s">
        <v>337</v>
      </c>
    </row>
    <row r="672" s="1" customFormat="1" ht="27" customHeight="1" spans="1:6">
      <c r="A672" s="125">
        <v>2100407</v>
      </c>
      <c r="B672" s="126" t="s">
        <v>812</v>
      </c>
      <c r="C672" s="127">
        <v>0</v>
      </c>
      <c r="D672" s="127">
        <v>10</v>
      </c>
      <c r="E672" s="127">
        <v>10</v>
      </c>
      <c r="F672" s="114" t="s">
        <v>337</v>
      </c>
    </row>
    <row r="673" s="1" customFormat="1" ht="27" customHeight="1" spans="1:6">
      <c r="A673" s="125">
        <v>2100408</v>
      </c>
      <c r="B673" s="126" t="s">
        <v>813</v>
      </c>
      <c r="C673" s="127">
        <f>14994-6603</f>
        <v>8391</v>
      </c>
      <c r="D673" s="127">
        <v>12167</v>
      </c>
      <c r="E673" s="127">
        <v>9842</v>
      </c>
      <c r="F673" s="114" t="s">
        <v>337</v>
      </c>
    </row>
    <row r="674" s="1" customFormat="1" ht="27" customHeight="1" spans="1:6">
      <c r="A674" s="125">
        <v>2100409</v>
      </c>
      <c r="B674" s="126" t="s">
        <v>814</v>
      </c>
      <c r="C674" s="127">
        <v>1240</v>
      </c>
      <c r="D674" s="127">
        <v>535</v>
      </c>
      <c r="E674" s="127">
        <v>461</v>
      </c>
      <c r="F674" s="114" t="s">
        <v>337</v>
      </c>
    </row>
    <row r="675" s="1" customFormat="1" ht="27" customHeight="1" spans="1:6">
      <c r="A675" s="125">
        <v>2100410</v>
      </c>
      <c r="B675" s="126" t="s">
        <v>815</v>
      </c>
      <c r="C675" s="127">
        <v>3512</v>
      </c>
      <c r="D675" s="127">
        <v>300</v>
      </c>
      <c r="E675" s="127">
        <v>600</v>
      </c>
      <c r="F675" s="114" t="s">
        <v>337</v>
      </c>
    </row>
    <row r="676" s="1" customFormat="1" ht="27" customHeight="1" spans="1:6">
      <c r="A676" s="125">
        <v>2100499</v>
      </c>
      <c r="B676" s="126" t="s">
        <v>816</v>
      </c>
      <c r="C676" s="127">
        <v>231</v>
      </c>
      <c r="D676" s="127">
        <v>680</v>
      </c>
      <c r="E676" s="127">
        <v>1426</v>
      </c>
      <c r="F676" s="114" t="s">
        <v>337</v>
      </c>
    </row>
    <row r="677" s="1" customFormat="1" ht="27" hidden="1" customHeight="1" spans="1:6">
      <c r="A677" s="122">
        <v>21006</v>
      </c>
      <c r="B677" s="123" t="s">
        <v>817</v>
      </c>
      <c r="C677" s="124">
        <f>SUM(C678:C679)</f>
        <v>0</v>
      </c>
      <c r="D677" s="124">
        <f>SUM(D678:D679)</f>
        <v>0</v>
      </c>
      <c r="E677" s="124">
        <f>SUM(E678:E679)</f>
        <v>0</v>
      </c>
      <c r="F677" s="1">
        <f>D677+E677</f>
        <v>0</v>
      </c>
    </row>
    <row r="678" s="1" customFormat="1" ht="27" hidden="1" customHeight="1" spans="1:6">
      <c r="A678" s="125">
        <v>2100601</v>
      </c>
      <c r="B678" s="126" t="s">
        <v>818</v>
      </c>
      <c r="C678" s="127">
        <v>0</v>
      </c>
      <c r="D678" s="127"/>
      <c r="E678" s="127"/>
      <c r="F678" s="1">
        <f>D678+E678</f>
        <v>0</v>
      </c>
    </row>
    <row r="679" s="1" customFormat="1" ht="27" hidden="1" customHeight="1" spans="1:6">
      <c r="A679" s="125">
        <v>2100699</v>
      </c>
      <c r="B679" s="126" t="s">
        <v>819</v>
      </c>
      <c r="C679" s="127">
        <v>0</v>
      </c>
      <c r="D679" s="127"/>
      <c r="E679" s="127"/>
      <c r="F679" s="1">
        <f>D679+E679</f>
        <v>0</v>
      </c>
    </row>
    <row r="680" s="1" customFormat="1" ht="27" customHeight="1" spans="1:6">
      <c r="A680" s="122">
        <v>21007</v>
      </c>
      <c r="B680" s="123" t="s">
        <v>820</v>
      </c>
      <c r="C680" s="124">
        <f>SUM(C681:C683)</f>
        <v>788</v>
      </c>
      <c r="D680" s="124">
        <f>SUM(D681:D683)</f>
        <v>778</v>
      </c>
      <c r="E680" s="124">
        <f>SUM(E681:E683)</f>
        <v>730</v>
      </c>
      <c r="F680" s="114" t="s">
        <v>337</v>
      </c>
    </row>
    <row r="681" s="1" customFormat="1" ht="27" hidden="1" customHeight="1" spans="1:6">
      <c r="A681" s="125">
        <v>2100716</v>
      </c>
      <c r="B681" s="126" t="s">
        <v>821</v>
      </c>
      <c r="C681" s="127">
        <v>4</v>
      </c>
      <c r="D681" s="127"/>
      <c r="E681" s="127"/>
      <c r="F681" s="1">
        <f>D681+E681</f>
        <v>0</v>
      </c>
    </row>
    <row r="682" s="1" customFormat="1" ht="27" customHeight="1" spans="1:6">
      <c r="A682" s="125">
        <v>2100717</v>
      </c>
      <c r="B682" s="126" t="s">
        <v>822</v>
      </c>
      <c r="C682" s="127">
        <v>547</v>
      </c>
      <c r="D682" s="127">
        <v>523</v>
      </c>
      <c r="E682" s="127">
        <v>457</v>
      </c>
      <c r="F682" s="114" t="s">
        <v>337</v>
      </c>
    </row>
    <row r="683" s="1" customFormat="1" ht="27" customHeight="1" spans="1:6">
      <c r="A683" s="125">
        <v>2100799</v>
      </c>
      <c r="B683" s="126" t="s">
        <v>823</v>
      </c>
      <c r="C683" s="127">
        <v>237</v>
      </c>
      <c r="D683" s="127">
        <v>255</v>
      </c>
      <c r="E683" s="127">
        <v>273</v>
      </c>
      <c r="F683" s="114" t="s">
        <v>337</v>
      </c>
    </row>
    <row r="684" s="1" customFormat="1" ht="27" customHeight="1" spans="1:6">
      <c r="A684" s="122">
        <v>21011</v>
      </c>
      <c r="B684" s="123" t="s">
        <v>824</v>
      </c>
      <c r="C684" s="124">
        <f>SUM(C685:C688)</f>
        <v>7441</v>
      </c>
      <c r="D684" s="124">
        <f>SUM(D685:D688)</f>
        <v>7864</v>
      </c>
      <c r="E684" s="124">
        <f>SUM(E685:E688)</f>
        <v>7770</v>
      </c>
      <c r="F684" s="114" t="s">
        <v>337</v>
      </c>
    </row>
    <row r="685" s="1" customFormat="1" ht="27" customHeight="1" spans="1:6">
      <c r="A685" s="125">
        <v>2101101</v>
      </c>
      <c r="B685" s="126" t="s">
        <v>825</v>
      </c>
      <c r="C685" s="127">
        <v>1699</v>
      </c>
      <c r="D685" s="127">
        <v>1860</v>
      </c>
      <c r="E685" s="127">
        <v>1668</v>
      </c>
      <c r="F685" s="114" t="s">
        <v>337</v>
      </c>
    </row>
    <row r="686" s="1" customFormat="1" ht="27" customHeight="1" spans="1:6">
      <c r="A686" s="125">
        <v>2101102</v>
      </c>
      <c r="B686" s="126" t="s">
        <v>826</v>
      </c>
      <c r="C686" s="127">
        <v>4986</v>
      </c>
      <c r="D686" s="127">
        <v>5252</v>
      </c>
      <c r="E686" s="127">
        <v>5330</v>
      </c>
      <c r="F686" s="114" t="s">
        <v>337</v>
      </c>
    </row>
    <row r="687" s="1" customFormat="1" ht="27" customHeight="1" spans="1:6">
      <c r="A687" s="125">
        <v>2101103</v>
      </c>
      <c r="B687" s="126" t="s">
        <v>827</v>
      </c>
      <c r="C687" s="127">
        <v>678</v>
      </c>
      <c r="D687" s="127">
        <v>680</v>
      </c>
      <c r="E687" s="127">
        <v>700</v>
      </c>
      <c r="F687" s="114" t="s">
        <v>337</v>
      </c>
    </row>
    <row r="688" s="1" customFormat="1" ht="27" customHeight="1" spans="1:6">
      <c r="A688" s="125">
        <v>2101199</v>
      </c>
      <c r="B688" s="126" t="s">
        <v>828</v>
      </c>
      <c r="C688" s="127">
        <v>78</v>
      </c>
      <c r="D688" s="127">
        <v>72</v>
      </c>
      <c r="E688" s="127">
        <v>72</v>
      </c>
      <c r="F688" s="114" t="s">
        <v>337</v>
      </c>
    </row>
    <row r="689" s="1" customFormat="1" ht="27" customHeight="1" spans="1:6">
      <c r="A689" s="122">
        <v>21012</v>
      </c>
      <c r="B689" s="123" t="s">
        <v>829</v>
      </c>
      <c r="C689" s="124">
        <f>SUM(C690:C692)</f>
        <v>5138</v>
      </c>
      <c r="D689" s="124">
        <f>SUM(D690:D692)</f>
        <v>54950</v>
      </c>
      <c r="E689" s="124">
        <f>SUM(E690:E692)</f>
        <v>55593</v>
      </c>
      <c r="F689" s="114" t="s">
        <v>337</v>
      </c>
    </row>
    <row r="690" s="1" customFormat="1" ht="27" hidden="1" customHeight="1" spans="1:6">
      <c r="A690" s="125">
        <v>2101201</v>
      </c>
      <c r="B690" s="126" t="s">
        <v>830</v>
      </c>
      <c r="C690" s="127">
        <v>11</v>
      </c>
      <c r="D690" s="127"/>
      <c r="E690" s="127"/>
      <c r="F690" s="1">
        <f>D690+E690</f>
        <v>0</v>
      </c>
    </row>
    <row r="691" s="1" customFormat="1" ht="27" customHeight="1" spans="1:6">
      <c r="A691" s="125">
        <v>2101202</v>
      </c>
      <c r="B691" s="126" t="s">
        <v>831</v>
      </c>
      <c r="C691" s="127">
        <v>5127</v>
      </c>
      <c r="D691" s="127">
        <v>54950</v>
      </c>
      <c r="E691" s="127">
        <v>55593</v>
      </c>
      <c r="F691" s="114" t="s">
        <v>337</v>
      </c>
    </row>
    <row r="692" s="1" customFormat="1" ht="27" hidden="1" customHeight="1" spans="1:6">
      <c r="A692" s="125">
        <v>2101299</v>
      </c>
      <c r="B692" s="126" t="s">
        <v>832</v>
      </c>
      <c r="C692" s="127">
        <v>0</v>
      </c>
      <c r="D692" s="127"/>
      <c r="E692" s="127"/>
      <c r="F692" s="1">
        <f>D692+E692</f>
        <v>0</v>
      </c>
    </row>
    <row r="693" s="1" customFormat="1" ht="27" hidden="1" customHeight="1" spans="1:6">
      <c r="A693" s="122">
        <v>21013</v>
      </c>
      <c r="B693" s="123" t="s">
        <v>833</v>
      </c>
      <c r="C693" s="124">
        <f>SUM(C694:C696)</f>
        <v>0</v>
      </c>
      <c r="D693" s="124">
        <f>SUM(D694:D696)</f>
        <v>0</v>
      </c>
      <c r="E693" s="124">
        <f>SUM(E694:E696)</f>
        <v>0</v>
      </c>
      <c r="F693" s="1">
        <f>D693+E693</f>
        <v>0</v>
      </c>
    </row>
    <row r="694" s="1" customFormat="1" ht="27" hidden="1" customHeight="1" spans="1:6">
      <c r="A694" s="125">
        <v>2101301</v>
      </c>
      <c r="B694" s="126" t="s">
        <v>834</v>
      </c>
      <c r="C694" s="127">
        <v>0</v>
      </c>
      <c r="D694" s="127"/>
      <c r="E694" s="127"/>
      <c r="F694" s="1">
        <f>D694+E694</f>
        <v>0</v>
      </c>
    </row>
    <row r="695" s="1" customFormat="1" ht="27" hidden="1" customHeight="1" spans="1:6">
      <c r="A695" s="125">
        <v>2101302</v>
      </c>
      <c r="B695" s="126" t="s">
        <v>835</v>
      </c>
      <c r="C695" s="127">
        <v>0</v>
      </c>
      <c r="D695" s="127"/>
      <c r="E695" s="127"/>
      <c r="F695" s="1">
        <f>D695+E695</f>
        <v>0</v>
      </c>
    </row>
    <row r="696" s="1" customFormat="1" ht="27" hidden="1" customHeight="1" spans="1:6">
      <c r="A696" s="125">
        <v>2101399</v>
      </c>
      <c r="B696" s="126" t="s">
        <v>836</v>
      </c>
      <c r="C696" s="127"/>
      <c r="D696" s="127"/>
      <c r="E696" s="127"/>
      <c r="F696" s="1">
        <f>D696+E696</f>
        <v>0</v>
      </c>
    </row>
    <row r="697" s="1" customFormat="1" ht="27" customHeight="1" spans="1:6">
      <c r="A697" s="122">
        <v>21014</v>
      </c>
      <c r="B697" s="123" t="s">
        <v>837</v>
      </c>
      <c r="C697" s="124">
        <f>SUM(C698:C699)</f>
        <v>206</v>
      </c>
      <c r="D697" s="124">
        <f>SUM(D698:D699)</f>
        <v>245</v>
      </c>
      <c r="E697" s="124">
        <f>SUM(E698:E699)</f>
        <v>301</v>
      </c>
      <c r="F697" s="114" t="s">
        <v>337</v>
      </c>
    </row>
    <row r="698" s="1" customFormat="1" ht="27" customHeight="1" spans="1:6">
      <c r="A698" s="125">
        <v>2101401</v>
      </c>
      <c r="B698" s="126" t="s">
        <v>838</v>
      </c>
      <c r="C698" s="127">
        <v>206</v>
      </c>
      <c r="D698" s="127">
        <v>245</v>
      </c>
      <c r="E698" s="127">
        <v>301</v>
      </c>
      <c r="F698" s="114" t="s">
        <v>337</v>
      </c>
    </row>
    <row r="699" s="1" customFormat="1" ht="27" hidden="1" customHeight="1" spans="1:6">
      <c r="A699" s="125">
        <v>2101499</v>
      </c>
      <c r="B699" s="126" t="s">
        <v>839</v>
      </c>
      <c r="C699" s="127">
        <v>0</v>
      </c>
      <c r="D699" s="127"/>
      <c r="E699" s="127"/>
      <c r="F699" s="1">
        <f>D699+E699</f>
        <v>0</v>
      </c>
    </row>
    <row r="700" s="1" customFormat="1" ht="27" customHeight="1" spans="1:6">
      <c r="A700" s="122">
        <v>21015</v>
      </c>
      <c r="B700" s="123" t="s">
        <v>840</v>
      </c>
      <c r="C700" s="124">
        <f>SUM(C701:C708)</f>
        <v>470</v>
      </c>
      <c r="D700" s="124">
        <f>SUM(D701:D708)</f>
        <v>588</v>
      </c>
      <c r="E700" s="124">
        <f>SUM(E701:E708)</f>
        <v>492</v>
      </c>
      <c r="F700" s="114" t="s">
        <v>337</v>
      </c>
    </row>
    <row r="701" s="1" customFormat="1" ht="27" customHeight="1" spans="1:6">
      <c r="A701" s="125">
        <v>2101501</v>
      </c>
      <c r="B701" s="126" t="s">
        <v>339</v>
      </c>
      <c r="C701" s="127">
        <v>279</v>
      </c>
      <c r="D701" s="127">
        <v>135</v>
      </c>
      <c r="E701" s="127">
        <v>142</v>
      </c>
      <c r="F701" s="114" t="s">
        <v>337</v>
      </c>
    </row>
    <row r="702" s="1" customFormat="1" ht="27" customHeight="1" spans="1:6">
      <c r="A702" s="125">
        <v>2101502</v>
      </c>
      <c r="B702" s="126" t="s">
        <v>340</v>
      </c>
      <c r="C702" s="127">
        <v>0</v>
      </c>
      <c r="D702" s="127">
        <v>187</v>
      </c>
      <c r="E702" s="127">
        <v>174</v>
      </c>
      <c r="F702" s="114" t="s">
        <v>337</v>
      </c>
    </row>
    <row r="703" s="1" customFormat="1" ht="27" hidden="1" customHeight="1" spans="1:6">
      <c r="A703" s="125">
        <v>2101503</v>
      </c>
      <c r="B703" s="126" t="s">
        <v>341</v>
      </c>
      <c r="C703" s="127">
        <v>0</v>
      </c>
      <c r="D703" s="127"/>
      <c r="E703" s="127"/>
      <c r="F703" s="1">
        <f>D703+E703</f>
        <v>0</v>
      </c>
    </row>
    <row r="704" s="1" customFormat="1" ht="27" customHeight="1" spans="1:6">
      <c r="A704" s="125">
        <v>2101504</v>
      </c>
      <c r="B704" s="126" t="s">
        <v>380</v>
      </c>
      <c r="C704" s="127">
        <v>5</v>
      </c>
      <c r="D704" s="127">
        <v>5</v>
      </c>
      <c r="E704" s="127">
        <v>5</v>
      </c>
      <c r="F704" s="114" t="s">
        <v>337</v>
      </c>
    </row>
    <row r="705" s="1" customFormat="1" ht="27" hidden="1" customHeight="1" spans="1:6">
      <c r="A705" s="125">
        <v>2101505</v>
      </c>
      <c r="B705" s="126" t="s">
        <v>841</v>
      </c>
      <c r="C705" s="127">
        <v>18</v>
      </c>
      <c r="D705" s="127"/>
      <c r="E705" s="127"/>
      <c r="F705" s="1">
        <f>D705+E705</f>
        <v>0</v>
      </c>
    </row>
    <row r="706" s="1" customFormat="1" ht="27" customHeight="1" spans="1:6">
      <c r="A706" s="125">
        <v>2101506</v>
      </c>
      <c r="B706" s="126" t="s">
        <v>842</v>
      </c>
      <c r="C706" s="127">
        <v>9</v>
      </c>
      <c r="D706" s="127">
        <v>1</v>
      </c>
      <c r="E706" s="127"/>
      <c r="F706" s="114" t="s">
        <v>337</v>
      </c>
    </row>
    <row r="707" s="1" customFormat="1" ht="27" customHeight="1" spans="1:6">
      <c r="A707" s="125">
        <v>2101550</v>
      </c>
      <c r="B707" s="126" t="s">
        <v>348</v>
      </c>
      <c r="C707" s="127">
        <v>131</v>
      </c>
      <c r="D707" s="127">
        <v>199</v>
      </c>
      <c r="E707" s="127">
        <v>138</v>
      </c>
      <c r="F707" s="114" t="s">
        <v>337</v>
      </c>
    </row>
    <row r="708" s="1" customFormat="1" ht="27" customHeight="1" spans="1:6">
      <c r="A708" s="125">
        <v>2101599</v>
      </c>
      <c r="B708" s="126" t="s">
        <v>843</v>
      </c>
      <c r="C708" s="127">
        <v>28</v>
      </c>
      <c r="D708" s="127">
        <v>61</v>
      </c>
      <c r="E708" s="127">
        <v>33</v>
      </c>
      <c r="F708" s="114" t="s">
        <v>337</v>
      </c>
    </row>
    <row r="709" s="1" customFormat="1" ht="27" hidden="1" customHeight="1" spans="1:6">
      <c r="A709" s="122">
        <v>21016</v>
      </c>
      <c r="B709" s="123" t="s">
        <v>844</v>
      </c>
      <c r="C709" s="124">
        <v>84</v>
      </c>
      <c r="D709" s="124"/>
      <c r="E709" s="124"/>
      <c r="F709" s="1">
        <f>D709+E709</f>
        <v>0</v>
      </c>
    </row>
    <row r="710" s="1" customFormat="1" ht="27" customHeight="1" spans="1:6">
      <c r="A710" s="122">
        <v>21017</v>
      </c>
      <c r="B710" s="123" t="s">
        <v>845</v>
      </c>
      <c r="C710" s="124">
        <v>230</v>
      </c>
      <c r="D710" s="124">
        <v>245</v>
      </c>
      <c r="E710" s="124">
        <v>140</v>
      </c>
      <c r="F710" s="114" t="s">
        <v>337</v>
      </c>
    </row>
    <row r="711" s="1" customFormat="1" ht="27" customHeight="1" spans="1:6">
      <c r="A711" s="122">
        <v>21019</v>
      </c>
      <c r="B711" s="123" t="s">
        <v>846</v>
      </c>
      <c r="C711" s="124"/>
      <c r="D711" s="124"/>
      <c r="E711" s="124">
        <v>24545</v>
      </c>
      <c r="F711" s="114" t="s">
        <v>337</v>
      </c>
    </row>
    <row r="712" s="1" customFormat="1" ht="27" customHeight="1" spans="1:6">
      <c r="A712" s="122">
        <v>21099</v>
      </c>
      <c r="B712" s="123" t="s">
        <v>847</v>
      </c>
      <c r="C712" s="135">
        <v>2676</v>
      </c>
      <c r="D712" s="124">
        <v>2004</v>
      </c>
      <c r="E712" s="124">
        <v>1297</v>
      </c>
      <c r="F712" s="114" t="s">
        <v>337</v>
      </c>
    </row>
    <row r="713" s="1" customFormat="1" ht="27" customHeight="1" spans="1:6">
      <c r="A713" s="119">
        <v>211</v>
      </c>
      <c r="B713" s="120" t="s">
        <v>108</v>
      </c>
      <c r="C713" s="121">
        <f>C714+C724+C728+C737+C744+C751+C757+C760+C763+C764+C765+C771+C772+C773+C784</f>
        <v>20463</v>
      </c>
      <c r="D713" s="121">
        <f>D714+D724+D728+D737+D744+D751+D757+D760+D763+D764+D765+D771+D772+D773+D784</f>
        <v>17106.52</v>
      </c>
      <c r="E713" s="121">
        <f>E714+E724+E728+E737+E744+E751+E757+E760+E763+E764+E765+E771+E772+E773+E784</f>
        <v>12226</v>
      </c>
      <c r="F713" s="114" t="s">
        <v>337</v>
      </c>
    </row>
    <row r="714" s="1" customFormat="1" ht="27" customHeight="1" spans="1:6">
      <c r="A714" s="122">
        <v>21101</v>
      </c>
      <c r="B714" s="123" t="s">
        <v>848</v>
      </c>
      <c r="C714" s="124">
        <f>SUM(C715:C723)</f>
        <v>73</v>
      </c>
      <c r="D714" s="124">
        <f>SUM(D715:D723)</f>
        <v>73</v>
      </c>
      <c r="E714" s="124">
        <f>SUM(E715:E723)</f>
        <v>75</v>
      </c>
      <c r="F714" s="114" t="s">
        <v>337</v>
      </c>
    </row>
    <row r="715" s="1" customFormat="1" ht="27" customHeight="1" spans="1:6">
      <c r="A715" s="125">
        <v>2110101</v>
      </c>
      <c r="B715" s="126" t="s">
        <v>339</v>
      </c>
      <c r="C715" s="127">
        <v>71</v>
      </c>
      <c r="D715" s="127">
        <v>71</v>
      </c>
      <c r="E715" s="127">
        <v>73</v>
      </c>
      <c r="F715" s="114" t="s">
        <v>337</v>
      </c>
    </row>
    <row r="716" s="1" customFormat="1" ht="27" hidden="1" customHeight="1" spans="1:6">
      <c r="A716" s="125">
        <v>2110102</v>
      </c>
      <c r="B716" s="126" t="s">
        <v>340</v>
      </c>
      <c r="C716" s="127">
        <v>0</v>
      </c>
      <c r="D716" s="127"/>
      <c r="E716" s="127"/>
      <c r="F716" s="1">
        <f t="shared" ref="F710:F773" si="8">D716+E716</f>
        <v>0</v>
      </c>
    </row>
    <row r="717" s="1" customFormat="1" ht="27" hidden="1" customHeight="1" spans="1:6">
      <c r="A717" s="125">
        <v>2110103</v>
      </c>
      <c r="B717" s="126" t="s">
        <v>341</v>
      </c>
      <c r="C717" s="127">
        <v>0</v>
      </c>
      <c r="D717" s="127"/>
      <c r="E717" s="127"/>
      <c r="F717" s="1">
        <f t="shared" si="8"/>
        <v>0</v>
      </c>
    </row>
    <row r="718" s="1" customFormat="1" ht="27" hidden="1" customHeight="1" spans="1:6">
      <c r="A718" s="125">
        <v>2110104</v>
      </c>
      <c r="B718" s="126" t="s">
        <v>849</v>
      </c>
      <c r="C718" s="127">
        <v>0</v>
      </c>
      <c r="D718" s="127"/>
      <c r="E718" s="127"/>
      <c r="F718" s="1">
        <f t="shared" si="8"/>
        <v>0</v>
      </c>
    </row>
    <row r="719" s="1" customFormat="1" ht="27" hidden="1" customHeight="1" spans="1:6">
      <c r="A719" s="125">
        <v>2110105</v>
      </c>
      <c r="B719" s="126" t="s">
        <v>850</v>
      </c>
      <c r="C719" s="127">
        <v>0</v>
      </c>
      <c r="D719" s="127"/>
      <c r="E719" s="127"/>
      <c r="F719" s="1">
        <f t="shared" si="8"/>
        <v>0</v>
      </c>
    </row>
    <row r="720" s="1" customFormat="1" ht="27" hidden="1" customHeight="1" spans="1:6">
      <c r="A720" s="125">
        <v>2110106</v>
      </c>
      <c r="B720" s="126" t="s">
        <v>851</v>
      </c>
      <c r="C720" s="127">
        <v>0</v>
      </c>
      <c r="D720" s="127"/>
      <c r="E720" s="127"/>
      <c r="F720" s="1">
        <f t="shared" si="8"/>
        <v>0</v>
      </c>
    </row>
    <row r="721" s="1" customFormat="1" ht="27" hidden="1" customHeight="1" spans="1:6">
      <c r="A721" s="125">
        <v>2110107</v>
      </c>
      <c r="B721" s="126" t="s">
        <v>852</v>
      </c>
      <c r="C721" s="127">
        <v>0</v>
      </c>
      <c r="D721" s="127"/>
      <c r="E721" s="127"/>
      <c r="F721" s="1">
        <f t="shared" si="8"/>
        <v>0</v>
      </c>
    </row>
    <row r="722" s="1" customFormat="1" ht="27" hidden="1" customHeight="1" spans="1:6">
      <c r="A722" s="125">
        <v>2110108</v>
      </c>
      <c r="B722" s="126" t="s">
        <v>853</v>
      </c>
      <c r="C722" s="127">
        <v>0</v>
      </c>
      <c r="D722" s="127"/>
      <c r="E722" s="127"/>
      <c r="F722" s="1">
        <f t="shared" si="8"/>
        <v>0</v>
      </c>
    </row>
    <row r="723" s="1" customFormat="1" ht="27" customHeight="1" spans="1:6">
      <c r="A723" s="125">
        <v>2110199</v>
      </c>
      <c r="B723" s="126" t="s">
        <v>854</v>
      </c>
      <c r="C723" s="127">
        <v>2</v>
      </c>
      <c r="D723" s="127">
        <v>2</v>
      </c>
      <c r="E723" s="127">
        <v>2</v>
      </c>
      <c r="F723" s="114" t="s">
        <v>337</v>
      </c>
    </row>
    <row r="724" s="1" customFormat="1" ht="27" customHeight="1" spans="1:6">
      <c r="A724" s="122">
        <v>21102</v>
      </c>
      <c r="B724" s="123" t="s">
        <v>855</v>
      </c>
      <c r="C724" s="124">
        <f>SUM(C725:C727)</f>
        <v>47</v>
      </c>
      <c r="D724" s="124">
        <f>SUM(D725:D727)</f>
        <v>43</v>
      </c>
      <c r="E724" s="124">
        <f>SUM(E725:E727)</f>
        <v>0</v>
      </c>
      <c r="F724" s="114" t="s">
        <v>337</v>
      </c>
    </row>
    <row r="725" s="1" customFormat="1" ht="27" hidden="1" customHeight="1" spans="1:6">
      <c r="A725" s="125">
        <v>2110203</v>
      </c>
      <c r="B725" s="126" t="s">
        <v>856</v>
      </c>
      <c r="C725" s="127">
        <v>0</v>
      </c>
      <c r="D725" s="127"/>
      <c r="E725" s="127"/>
      <c r="F725" s="1">
        <f t="shared" si="8"/>
        <v>0</v>
      </c>
    </row>
    <row r="726" s="1" customFormat="1" ht="27" hidden="1" customHeight="1" spans="1:6">
      <c r="A726" s="125">
        <v>2110204</v>
      </c>
      <c r="B726" s="126" t="s">
        <v>857</v>
      </c>
      <c r="C726" s="127">
        <v>0</v>
      </c>
      <c r="D726" s="127"/>
      <c r="E726" s="127"/>
      <c r="F726" s="1">
        <f t="shared" si="8"/>
        <v>0</v>
      </c>
    </row>
    <row r="727" s="1" customFormat="1" ht="27" customHeight="1" spans="1:6">
      <c r="A727" s="125">
        <v>2110299</v>
      </c>
      <c r="B727" s="126" t="s">
        <v>858</v>
      </c>
      <c r="C727" s="127">
        <v>47</v>
      </c>
      <c r="D727" s="127">
        <v>43</v>
      </c>
      <c r="E727" s="127"/>
      <c r="F727" s="114" t="s">
        <v>337</v>
      </c>
    </row>
    <row r="728" s="1" customFormat="1" ht="27" customHeight="1" spans="1:6">
      <c r="A728" s="122">
        <v>21103</v>
      </c>
      <c r="B728" s="123" t="s">
        <v>859</v>
      </c>
      <c r="C728" s="124">
        <f>SUM(C729:C736)</f>
        <v>20342</v>
      </c>
      <c r="D728" s="124">
        <f>SUM(D729:D736)</f>
        <v>13593</v>
      </c>
      <c r="E728" s="124">
        <f>SUM(E729:E736)</f>
        <v>9869</v>
      </c>
      <c r="F728" s="114" t="s">
        <v>337</v>
      </c>
    </row>
    <row r="729" s="1" customFormat="1" ht="27" hidden="1" customHeight="1" spans="1:6">
      <c r="A729" s="125">
        <v>2110301</v>
      </c>
      <c r="B729" s="126" t="s">
        <v>860</v>
      </c>
      <c r="C729" s="127">
        <v>0</v>
      </c>
      <c r="D729" s="127"/>
      <c r="E729" s="127"/>
      <c r="F729" s="1">
        <f t="shared" si="8"/>
        <v>0</v>
      </c>
    </row>
    <row r="730" s="1" customFormat="1" ht="27" customHeight="1" spans="1:6">
      <c r="A730" s="125">
        <v>2110302</v>
      </c>
      <c r="B730" s="126" t="s">
        <v>861</v>
      </c>
      <c r="C730" s="127">
        <v>16696</v>
      </c>
      <c r="D730" s="127">
        <v>7302</v>
      </c>
      <c r="E730" s="127">
        <v>6420</v>
      </c>
      <c r="F730" s="114" t="s">
        <v>337</v>
      </c>
    </row>
    <row r="731" s="1" customFormat="1" ht="27" hidden="1" customHeight="1" spans="1:6">
      <c r="A731" s="125">
        <v>2110303</v>
      </c>
      <c r="B731" s="126" t="s">
        <v>862</v>
      </c>
      <c r="C731" s="127">
        <v>0</v>
      </c>
      <c r="D731" s="127"/>
      <c r="E731" s="127"/>
      <c r="F731" s="1">
        <f t="shared" si="8"/>
        <v>0</v>
      </c>
    </row>
    <row r="732" s="1" customFormat="1" ht="27" customHeight="1" spans="1:6">
      <c r="A732" s="125">
        <v>2110304</v>
      </c>
      <c r="B732" s="126" t="s">
        <v>863</v>
      </c>
      <c r="C732" s="127">
        <v>3600</v>
      </c>
      <c r="D732" s="127">
        <v>3600</v>
      </c>
      <c r="E732" s="127">
        <v>3400</v>
      </c>
      <c r="F732" s="114" t="s">
        <v>337</v>
      </c>
    </row>
    <row r="733" s="1" customFormat="1" ht="27" hidden="1" customHeight="1" spans="1:6">
      <c r="A733" s="125">
        <v>2110305</v>
      </c>
      <c r="B733" s="126" t="s">
        <v>864</v>
      </c>
      <c r="C733" s="127">
        <v>0</v>
      </c>
      <c r="D733" s="127"/>
      <c r="E733" s="127"/>
      <c r="F733" s="1">
        <f t="shared" si="8"/>
        <v>0</v>
      </c>
    </row>
    <row r="734" s="1" customFormat="1" ht="27" hidden="1" customHeight="1" spans="1:6">
      <c r="A734" s="125">
        <v>2110306</v>
      </c>
      <c r="B734" s="126" t="s">
        <v>865</v>
      </c>
      <c r="C734" s="127">
        <v>0</v>
      </c>
      <c r="D734" s="127"/>
      <c r="E734" s="127"/>
      <c r="F734" s="1">
        <f t="shared" si="8"/>
        <v>0</v>
      </c>
    </row>
    <row r="735" s="1" customFormat="1" ht="27" hidden="1" customHeight="1" spans="1:6">
      <c r="A735" s="125">
        <v>2110307</v>
      </c>
      <c r="B735" s="126" t="s">
        <v>866</v>
      </c>
      <c r="C735" s="127">
        <v>0</v>
      </c>
      <c r="D735" s="127"/>
      <c r="E735" s="127"/>
      <c r="F735" s="1">
        <f t="shared" si="8"/>
        <v>0</v>
      </c>
    </row>
    <row r="736" s="1" customFormat="1" ht="27" customHeight="1" spans="1:6">
      <c r="A736" s="125">
        <v>2110399</v>
      </c>
      <c r="B736" s="126" t="s">
        <v>867</v>
      </c>
      <c r="C736" s="127">
        <v>46</v>
      </c>
      <c r="D736" s="127">
        <v>2691</v>
      </c>
      <c r="E736" s="127">
        <v>49</v>
      </c>
      <c r="F736" s="114" t="s">
        <v>337</v>
      </c>
    </row>
    <row r="737" s="1" customFormat="1" ht="27" customHeight="1" spans="1:6">
      <c r="A737" s="122">
        <v>21104</v>
      </c>
      <c r="B737" s="123" t="s">
        <v>868</v>
      </c>
      <c r="C737" s="124">
        <f>SUM(C738:C743)</f>
        <v>1</v>
      </c>
      <c r="D737" s="124">
        <f>SUM(D738:D743)</f>
        <v>3390</v>
      </c>
      <c r="E737" s="124">
        <f>SUM(E738:E743)</f>
        <v>2282</v>
      </c>
      <c r="F737" s="114" t="s">
        <v>337</v>
      </c>
    </row>
    <row r="738" s="1" customFormat="1" ht="27" customHeight="1" spans="1:6">
      <c r="A738" s="125">
        <v>2110401</v>
      </c>
      <c r="B738" s="126" t="s">
        <v>869</v>
      </c>
      <c r="C738" s="127">
        <v>1</v>
      </c>
      <c r="D738" s="127">
        <v>8</v>
      </c>
      <c r="E738" s="127"/>
      <c r="F738" s="114" t="s">
        <v>337</v>
      </c>
    </row>
    <row r="739" s="1" customFormat="1" ht="27" customHeight="1" spans="1:6">
      <c r="A739" s="125">
        <v>2110402</v>
      </c>
      <c r="B739" s="126" t="s">
        <v>870</v>
      </c>
      <c r="C739" s="127"/>
      <c r="D739" s="127">
        <v>3382</v>
      </c>
      <c r="E739" s="127">
        <v>2282</v>
      </c>
      <c r="F739" s="114" t="s">
        <v>337</v>
      </c>
    </row>
    <row r="740" s="1" customFormat="1" ht="27" hidden="1" customHeight="1" spans="1:6">
      <c r="A740" s="125">
        <v>2110404</v>
      </c>
      <c r="B740" s="126" t="s">
        <v>871</v>
      </c>
      <c r="C740" s="127">
        <v>0</v>
      </c>
      <c r="D740" s="127"/>
      <c r="E740" s="127"/>
      <c r="F740" s="1">
        <f t="shared" si="8"/>
        <v>0</v>
      </c>
    </row>
    <row r="741" s="1" customFormat="1" ht="27" hidden="1" customHeight="1" spans="1:6">
      <c r="A741" s="125">
        <v>2110405</v>
      </c>
      <c r="B741" s="126" t="s">
        <v>872</v>
      </c>
      <c r="C741" s="127">
        <v>0</v>
      </c>
      <c r="D741" s="127"/>
      <c r="E741" s="127"/>
      <c r="F741" s="1">
        <f t="shared" si="8"/>
        <v>0</v>
      </c>
    </row>
    <row r="742" s="1" customFormat="1" ht="27" hidden="1" customHeight="1" spans="1:6">
      <c r="A742" s="125">
        <v>2110406</v>
      </c>
      <c r="B742" s="126" t="s">
        <v>873</v>
      </c>
      <c r="C742" s="127">
        <v>0</v>
      </c>
      <c r="D742" s="127"/>
      <c r="E742" s="127"/>
      <c r="F742" s="1">
        <f t="shared" si="8"/>
        <v>0</v>
      </c>
    </row>
    <row r="743" s="1" customFormat="1" ht="27" hidden="1" customHeight="1" spans="1:6">
      <c r="A743" s="125">
        <v>2110499</v>
      </c>
      <c r="B743" s="126" t="s">
        <v>874</v>
      </c>
      <c r="C743" s="127">
        <v>0</v>
      </c>
      <c r="D743" s="127"/>
      <c r="E743" s="127"/>
      <c r="F743" s="1">
        <f t="shared" si="8"/>
        <v>0</v>
      </c>
    </row>
    <row r="744" s="1" customFormat="1" ht="27" customHeight="1" spans="1:6">
      <c r="A744" s="122">
        <v>21105</v>
      </c>
      <c r="B744" s="123" t="s">
        <v>875</v>
      </c>
      <c r="C744" s="124">
        <f>SUM(C745:C750)</f>
        <v>0</v>
      </c>
      <c r="D744" s="124">
        <f>SUM(D745:D750)</f>
        <v>7.52</v>
      </c>
      <c r="E744" s="124">
        <f>SUM(E745:E750)</f>
        <v>0</v>
      </c>
      <c r="F744" s="114" t="s">
        <v>337</v>
      </c>
    </row>
    <row r="745" s="1" customFormat="1" ht="27" hidden="1" customHeight="1" spans="1:6">
      <c r="A745" s="125">
        <v>2110501</v>
      </c>
      <c r="B745" s="126" t="s">
        <v>876</v>
      </c>
      <c r="C745" s="127">
        <v>0</v>
      </c>
      <c r="D745" s="127"/>
      <c r="E745" s="127"/>
      <c r="F745" s="1">
        <f t="shared" si="8"/>
        <v>0</v>
      </c>
    </row>
    <row r="746" s="1" customFormat="1" ht="27" hidden="1" customHeight="1" spans="1:6">
      <c r="A746" s="125">
        <v>2110502</v>
      </c>
      <c r="B746" s="126" t="s">
        <v>877</v>
      </c>
      <c r="C746" s="127">
        <v>0</v>
      </c>
      <c r="D746" s="127"/>
      <c r="E746" s="127"/>
      <c r="F746" s="1">
        <f t="shared" si="8"/>
        <v>0</v>
      </c>
    </row>
    <row r="747" s="1" customFormat="1" ht="27" hidden="1" customHeight="1" spans="1:6">
      <c r="A747" s="125">
        <v>2110503</v>
      </c>
      <c r="B747" s="126" t="s">
        <v>878</v>
      </c>
      <c r="C747" s="127">
        <v>0</v>
      </c>
      <c r="D747" s="127"/>
      <c r="E747" s="127"/>
      <c r="F747" s="1">
        <f t="shared" si="8"/>
        <v>0</v>
      </c>
    </row>
    <row r="748" s="1" customFormat="1" ht="27" hidden="1" customHeight="1" spans="1:6">
      <c r="A748" s="125">
        <v>2110506</v>
      </c>
      <c r="B748" s="126" t="s">
        <v>879</v>
      </c>
      <c r="C748" s="127">
        <v>0</v>
      </c>
      <c r="D748" s="127"/>
      <c r="E748" s="127"/>
      <c r="F748" s="1">
        <f t="shared" si="8"/>
        <v>0</v>
      </c>
    </row>
    <row r="749" s="1" customFormat="1" ht="27" hidden="1" customHeight="1" spans="1:6">
      <c r="A749" s="125">
        <v>2110507</v>
      </c>
      <c r="B749" s="126" t="s">
        <v>880</v>
      </c>
      <c r="C749" s="127">
        <v>0</v>
      </c>
      <c r="D749" s="127"/>
      <c r="E749" s="127"/>
      <c r="F749" s="1">
        <f t="shared" si="8"/>
        <v>0</v>
      </c>
    </row>
    <row r="750" s="1" customFormat="1" ht="27" customHeight="1" spans="1:6">
      <c r="A750" s="125">
        <v>2110599</v>
      </c>
      <c r="B750" s="126" t="s">
        <v>881</v>
      </c>
      <c r="C750" s="127">
        <v>0</v>
      </c>
      <c r="D750" s="127">
        <v>7.52</v>
      </c>
      <c r="E750" s="127"/>
      <c r="F750" s="114" t="s">
        <v>337</v>
      </c>
    </row>
    <row r="751" s="1" customFormat="1" ht="27" hidden="1" customHeight="1" spans="1:6">
      <c r="A751" s="122">
        <v>21106</v>
      </c>
      <c r="B751" s="123" t="s">
        <v>882</v>
      </c>
      <c r="C751" s="124">
        <v>0</v>
      </c>
      <c r="D751" s="124">
        <v>0</v>
      </c>
      <c r="E751" s="124">
        <v>0</v>
      </c>
      <c r="F751" s="1">
        <f t="shared" si="8"/>
        <v>0</v>
      </c>
    </row>
    <row r="752" s="1" customFormat="1" ht="27" hidden="1" customHeight="1" spans="1:6">
      <c r="A752" s="125">
        <v>2110602</v>
      </c>
      <c r="B752" s="126" t="s">
        <v>883</v>
      </c>
      <c r="C752" s="127">
        <v>0</v>
      </c>
      <c r="D752" s="127"/>
      <c r="E752" s="127"/>
      <c r="F752" s="1">
        <f t="shared" si="8"/>
        <v>0</v>
      </c>
    </row>
    <row r="753" s="1" customFormat="1" ht="27" hidden="1" customHeight="1" spans="1:6">
      <c r="A753" s="125">
        <v>2110603</v>
      </c>
      <c r="B753" s="126" t="s">
        <v>884</v>
      </c>
      <c r="C753" s="127">
        <v>0</v>
      </c>
      <c r="D753" s="127"/>
      <c r="E753" s="127"/>
      <c r="F753" s="1">
        <f t="shared" si="8"/>
        <v>0</v>
      </c>
    </row>
    <row r="754" s="1" customFormat="1" ht="27" hidden="1" customHeight="1" spans="1:6">
      <c r="A754" s="125">
        <v>2110604</v>
      </c>
      <c r="B754" s="126" t="s">
        <v>885</v>
      </c>
      <c r="C754" s="127">
        <v>0</v>
      </c>
      <c r="D754" s="127"/>
      <c r="E754" s="127"/>
      <c r="F754" s="1">
        <f t="shared" si="8"/>
        <v>0</v>
      </c>
    </row>
    <row r="755" s="1" customFormat="1" ht="27" hidden="1" customHeight="1" spans="1:6">
      <c r="A755" s="125">
        <v>2110605</v>
      </c>
      <c r="B755" s="126" t="s">
        <v>886</v>
      </c>
      <c r="C755" s="127">
        <v>0</v>
      </c>
      <c r="D755" s="127"/>
      <c r="E755" s="127"/>
      <c r="F755" s="1">
        <f t="shared" si="8"/>
        <v>0</v>
      </c>
    </row>
    <row r="756" s="1" customFormat="1" ht="27" hidden="1" customHeight="1" spans="1:6">
      <c r="A756" s="125">
        <v>2110699</v>
      </c>
      <c r="B756" s="126" t="s">
        <v>887</v>
      </c>
      <c r="C756" s="127">
        <v>0</v>
      </c>
      <c r="D756" s="127"/>
      <c r="E756" s="127"/>
      <c r="F756" s="1">
        <f t="shared" si="8"/>
        <v>0</v>
      </c>
    </row>
    <row r="757" s="1" customFormat="1" ht="27" hidden="1" customHeight="1" spans="1:6">
      <c r="A757" s="122">
        <v>21107</v>
      </c>
      <c r="B757" s="123" t="s">
        <v>888</v>
      </c>
      <c r="C757" s="124"/>
      <c r="D757" s="124"/>
      <c r="E757" s="124"/>
      <c r="F757" s="1">
        <f t="shared" si="8"/>
        <v>0</v>
      </c>
    </row>
    <row r="758" s="1" customFormat="1" ht="27" hidden="1" customHeight="1" spans="1:6">
      <c r="A758" s="125">
        <v>2110704</v>
      </c>
      <c r="B758" s="126" t="s">
        <v>889</v>
      </c>
      <c r="C758" s="127">
        <v>0</v>
      </c>
      <c r="D758" s="127"/>
      <c r="E758" s="127"/>
      <c r="F758" s="1">
        <f t="shared" si="8"/>
        <v>0</v>
      </c>
    </row>
    <row r="759" s="1" customFormat="1" ht="27" hidden="1" customHeight="1" spans="1:6">
      <c r="A759" s="125">
        <v>2110799</v>
      </c>
      <c r="B759" s="126" t="s">
        <v>890</v>
      </c>
      <c r="C759" s="127">
        <v>0</v>
      </c>
      <c r="D759" s="127"/>
      <c r="E759" s="127"/>
      <c r="F759" s="1">
        <f t="shared" si="8"/>
        <v>0</v>
      </c>
    </row>
    <row r="760" s="1" customFormat="1" ht="27" hidden="1" customHeight="1" spans="1:6">
      <c r="A760" s="122">
        <v>21108</v>
      </c>
      <c r="B760" s="123" t="s">
        <v>891</v>
      </c>
      <c r="C760" s="124"/>
      <c r="D760" s="124"/>
      <c r="E760" s="124"/>
      <c r="F760" s="1">
        <f t="shared" si="8"/>
        <v>0</v>
      </c>
    </row>
    <row r="761" s="1" customFormat="1" ht="27" hidden="1" customHeight="1" spans="1:6">
      <c r="A761" s="125">
        <v>2110804</v>
      </c>
      <c r="B761" s="126" t="s">
        <v>892</v>
      </c>
      <c r="C761" s="127">
        <v>0</v>
      </c>
      <c r="D761" s="127"/>
      <c r="E761" s="127"/>
      <c r="F761" s="1">
        <f t="shared" si="8"/>
        <v>0</v>
      </c>
    </row>
    <row r="762" s="1" customFormat="1" ht="27" hidden="1" customHeight="1" spans="1:6">
      <c r="A762" s="125">
        <v>2110899</v>
      </c>
      <c r="B762" s="126" t="s">
        <v>893</v>
      </c>
      <c r="C762" s="127">
        <v>0</v>
      </c>
      <c r="D762" s="127"/>
      <c r="E762" s="127"/>
      <c r="F762" s="1">
        <f t="shared" si="8"/>
        <v>0</v>
      </c>
    </row>
    <row r="763" s="1" customFormat="1" ht="27" hidden="1" customHeight="1" spans="1:6">
      <c r="A763" s="122">
        <v>21109</v>
      </c>
      <c r="B763" s="123" t="s">
        <v>894</v>
      </c>
      <c r="C763" s="124"/>
      <c r="D763" s="124"/>
      <c r="E763" s="124"/>
      <c r="F763" s="1">
        <f t="shared" si="8"/>
        <v>0</v>
      </c>
    </row>
    <row r="764" s="1" customFormat="1" ht="27" hidden="1" customHeight="1" spans="1:6">
      <c r="A764" s="122">
        <v>21110</v>
      </c>
      <c r="B764" s="123" t="s">
        <v>895</v>
      </c>
      <c r="C764" s="124"/>
      <c r="D764" s="124"/>
      <c r="E764" s="124"/>
      <c r="F764" s="1">
        <f t="shared" si="8"/>
        <v>0</v>
      </c>
    </row>
    <row r="765" s="1" customFormat="1" ht="27" hidden="1" customHeight="1" spans="1:6">
      <c r="A765" s="122">
        <v>21111</v>
      </c>
      <c r="B765" s="123" t="s">
        <v>896</v>
      </c>
      <c r="C765" s="124">
        <f>SUM(C766:C770)</f>
        <v>0</v>
      </c>
      <c r="D765" s="124">
        <f>SUM(D766:D770)</f>
        <v>0</v>
      </c>
      <c r="E765" s="124">
        <f>SUM(E766:E770)</f>
        <v>0</v>
      </c>
      <c r="F765" s="1">
        <f t="shared" si="8"/>
        <v>0</v>
      </c>
    </row>
    <row r="766" s="1" customFormat="1" ht="27" hidden="1" customHeight="1" spans="1:6">
      <c r="A766" s="125">
        <v>2111101</v>
      </c>
      <c r="B766" s="126" t="s">
        <v>897</v>
      </c>
      <c r="C766" s="127">
        <v>0</v>
      </c>
      <c r="D766" s="127"/>
      <c r="E766" s="127"/>
      <c r="F766" s="1">
        <f t="shared" si="8"/>
        <v>0</v>
      </c>
    </row>
    <row r="767" s="1" customFormat="1" ht="27" hidden="1" customHeight="1" spans="1:6">
      <c r="A767" s="125">
        <v>2111102</v>
      </c>
      <c r="B767" s="126" t="s">
        <v>898</v>
      </c>
      <c r="C767" s="127">
        <v>0</v>
      </c>
      <c r="D767" s="127"/>
      <c r="E767" s="127"/>
      <c r="F767" s="1">
        <f t="shared" si="8"/>
        <v>0</v>
      </c>
    </row>
    <row r="768" s="1" customFormat="1" ht="27" hidden="1" customHeight="1" spans="1:6">
      <c r="A768" s="125">
        <v>2111103</v>
      </c>
      <c r="B768" s="126" t="s">
        <v>899</v>
      </c>
      <c r="C768" s="127">
        <v>0</v>
      </c>
      <c r="D768" s="127"/>
      <c r="E768" s="127"/>
      <c r="F768" s="1">
        <f t="shared" si="8"/>
        <v>0</v>
      </c>
    </row>
    <row r="769" s="1" customFormat="1" ht="27" hidden="1" customHeight="1" spans="1:6">
      <c r="A769" s="125">
        <v>2111104</v>
      </c>
      <c r="B769" s="126" t="s">
        <v>900</v>
      </c>
      <c r="C769" s="127">
        <v>0</v>
      </c>
      <c r="D769" s="127"/>
      <c r="E769" s="127"/>
      <c r="F769" s="1">
        <f t="shared" si="8"/>
        <v>0</v>
      </c>
    </row>
    <row r="770" s="1" customFormat="1" ht="27" hidden="1" customHeight="1" spans="1:6">
      <c r="A770" s="125">
        <v>2111199</v>
      </c>
      <c r="B770" s="126" t="s">
        <v>901</v>
      </c>
      <c r="C770" s="127">
        <v>0</v>
      </c>
      <c r="D770" s="127"/>
      <c r="E770" s="127"/>
      <c r="F770" s="1">
        <f t="shared" si="8"/>
        <v>0</v>
      </c>
    </row>
    <row r="771" s="1" customFormat="1" ht="27" hidden="1" customHeight="1" spans="1:6">
      <c r="A771" s="122">
        <v>21112</v>
      </c>
      <c r="B771" s="123" t="s">
        <v>902</v>
      </c>
      <c r="C771" s="124"/>
      <c r="D771" s="124"/>
      <c r="E771" s="124"/>
      <c r="F771" s="1">
        <f t="shared" si="8"/>
        <v>0</v>
      </c>
    </row>
    <row r="772" s="1" customFormat="1" ht="27" hidden="1" customHeight="1" spans="1:6">
      <c r="A772" s="122">
        <v>21113</v>
      </c>
      <c r="B772" s="123" t="s">
        <v>903</v>
      </c>
      <c r="C772" s="124"/>
      <c r="D772" s="124"/>
      <c r="E772" s="124"/>
      <c r="F772" s="1">
        <f t="shared" si="8"/>
        <v>0</v>
      </c>
    </row>
    <row r="773" s="1" customFormat="1" ht="27" hidden="1" customHeight="1" spans="1:6">
      <c r="A773" s="122">
        <v>21114</v>
      </c>
      <c r="B773" s="123" t="s">
        <v>904</v>
      </c>
      <c r="C773" s="124">
        <f>SUM(C774:C783)</f>
        <v>0</v>
      </c>
      <c r="D773" s="124">
        <f>SUM(D774:D783)</f>
        <v>0</v>
      </c>
      <c r="E773" s="124">
        <f>SUM(E774:E783)</f>
        <v>0</v>
      </c>
      <c r="F773" s="1">
        <f t="shared" si="8"/>
        <v>0</v>
      </c>
    </row>
    <row r="774" s="1" customFormat="1" ht="27" hidden="1" customHeight="1" spans="1:6">
      <c r="A774" s="125">
        <v>2111401</v>
      </c>
      <c r="B774" s="126" t="s">
        <v>339</v>
      </c>
      <c r="C774" s="127">
        <v>0</v>
      </c>
      <c r="D774" s="127"/>
      <c r="E774" s="127"/>
      <c r="F774" s="1">
        <f t="shared" ref="F774:F837" si="9">D774+E774</f>
        <v>0</v>
      </c>
    </row>
    <row r="775" s="1" customFormat="1" ht="27" hidden="1" customHeight="1" spans="1:6">
      <c r="A775" s="125">
        <v>2111402</v>
      </c>
      <c r="B775" s="126" t="s">
        <v>340</v>
      </c>
      <c r="C775" s="127">
        <v>0</v>
      </c>
      <c r="D775" s="127"/>
      <c r="E775" s="127"/>
      <c r="F775" s="1">
        <f t="shared" si="9"/>
        <v>0</v>
      </c>
    </row>
    <row r="776" s="1" customFormat="1" ht="27" hidden="1" customHeight="1" spans="1:6">
      <c r="A776" s="125">
        <v>2111403</v>
      </c>
      <c r="B776" s="126" t="s">
        <v>341</v>
      </c>
      <c r="C776" s="127">
        <v>0</v>
      </c>
      <c r="D776" s="127"/>
      <c r="E776" s="127"/>
      <c r="F776" s="1">
        <f t="shared" si="9"/>
        <v>0</v>
      </c>
    </row>
    <row r="777" s="1" customFormat="1" ht="27" hidden="1" customHeight="1" spans="1:6">
      <c r="A777" s="125">
        <v>2111406</v>
      </c>
      <c r="B777" s="126" t="s">
        <v>905</v>
      </c>
      <c r="C777" s="127">
        <v>0</v>
      </c>
      <c r="D777" s="127"/>
      <c r="E777" s="127"/>
      <c r="F777" s="1">
        <f t="shared" si="9"/>
        <v>0</v>
      </c>
    </row>
    <row r="778" s="1" customFormat="1" ht="27" hidden="1" customHeight="1" spans="1:6">
      <c r="A778" s="125">
        <v>2111407</v>
      </c>
      <c r="B778" s="126" t="s">
        <v>906</v>
      </c>
      <c r="C778" s="127">
        <v>0</v>
      </c>
      <c r="D778" s="127"/>
      <c r="E778" s="127"/>
      <c r="F778" s="1">
        <f t="shared" si="9"/>
        <v>0</v>
      </c>
    </row>
    <row r="779" s="1" customFormat="1" ht="27" hidden="1" customHeight="1" spans="1:6">
      <c r="A779" s="125">
        <v>2111408</v>
      </c>
      <c r="B779" s="126" t="s">
        <v>907</v>
      </c>
      <c r="C779" s="127">
        <v>0</v>
      </c>
      <c r="D779" s="127"/>
      <c r="E779" s="127"/>
      <c r="F779" s="1">
        <f t="shared" si="9"/>
        <v>0</v>
      </c>
    </row>
    <row r="780" s="1" customFormat="1" ht="27" hidden="1" customHeight="1" spans="1:6">
      <c r="A780" s="125">
        <v>2111411</v>
      </c>
      <c r="B780" s="126" t="s">
        <v>380</v>
      </c>
      <c r="C780" s="127">
        <v>0</v>
      </c>
      <c r="D780" s="127"/>
      <c r="E780" s="127"/>
      <c r="F780" s="1">
        <f t="shared" si="9"/>
        <v>0</v>
      </c>
    </row>
    <row r="781" s="1" customFormat="1" ht="27" hidden="1" customHeight="1" spans="1:6">
      <c r="A781" s="125">
        <v>2111413</v>
      </c>
      <c r="B781" s="126" t="s">
        <v>908</v>
      </c>
      <c r="C781" s="127">
        <v>0</v>
      </c>
      <c r="D781" s="127"/>
      <c r="E781" s="127"/>
      <c r="F781" s="1">
        <f t="shared" si="9"/>
        <v>0</v>
      </c>
    </row>
    <row r="782" s="1" customFormat="1" ht="27" hidden="1" customHeight="1" spans="1:6">
      <c r="A782" s="125">
        <v>2111450</v>
      </c>
      <c r="B782" s="126" t="s">
        <v>348</v>
      </c>
      <c r="C782" s="127">
        <v>0</v>
      </c>
      <c r="D782" s="127"/>
      <c r="E782" s="127"/>
      <c r="F782" s="1">
        <f t="shared" si="9"/>
        <v>0</v>
      </c>
    </row>
    <row r="783" s="1" customFormat="1" ht="27" hidden="1" customHeight="1" spans="1:6">
      <c r="A783" s="125">
        <v>2111499</v>
      </c>
      <c r="B783" s="126" t="s">
        <v>909</v>
      </c>
      <c r="C783" s="127">
        <v>0</v>
      </c>
      <c r="D783" s="127"/>
      <c r="E783" s="127"/>
      <c r="F783" s="1">
        <f t="shared" si="9"/>
        <v>0</v>
      </c>
    </row>
    <row r="784" s="1" customFormat="1" ht="27" hidden="1" customHeight="1" spans="1:6">
      <c r="A784" s="122">
        <v>21199</v>
      </c>
      <c r="B784" s="123" t="s">
        <v>910</v>
      </c>
      <c r="C784" s="124"/>
      <c r="D784" s="124"/>
      <c r="E784" s="124"/>
      <c r="F784" s="1">
        <f t="shared" si="9"/>
        <v>0</v>
      </c>
    </row>
    <row r="785" s="1" customFormat="1" ht="27" customHeight="1" spans="1:6">
      <c r="A785" s="119">
        <v>212</v>
      </c>
      <c r="B785" s="120" t="s">
        <v>109</v>
      </c>
      <c r="C785" s="121">
        <f>C786+C797+C798+C801+C802+C803</f>
        <v>9988</v>
      </c>
      <c r="D785" s="121">
        <f>D786+D797+D798+D801+D802+D803</f>
        <v>10647</v>
      </c>
      <c r="E785" s="121">
        <f>E786+E797+E798+E801+E802+E803</f>
        <v>9037</v>
      </c>
      <c r="F785" s="114" t="s">
        <v>337</v>
      </c>
    </row>
    <row r="786" s="1" customFormat="1" ht="27" customHeight="1" spans="1:6">
      <c r="A786" s="122">
        <v>21201</v>
      </c>
      <c r="B786" s="123" t="s">
        <v>911</v>
      </c>
      <c r="C786" s="124">
        <f>SUM(C787:C796)</f>
        <v>4860</v>
      </c>
      <c r="D786" s="124">
        <f>SUM(D787:D796)</f>
        <v>6279</v>
      </c>
      <c r="E786" s="124">
        <f>SUM(E787:E796)</f>
        <v>4970</v>
      </c>
      <c r="F786" s="114" t="s">
        <v>337</v>
      </c>
    </row>
    <row r="787" s="1" customFormat="1" ht="27" customHeight="1" spans="1:6">
      <c r="A787" s="125">
        <v>2120101</v>
      </c>
      <c r="B787" s="126" t="s">
        <v>339</v>
      </c>
      <c r="C787" s="127">
        <v>1405</v>
      </c>
      <c r="D787" s="127">
        <v>1462</v>
      </c>
      <c r="E787" s="127">
        <v>889</v>
      </c>
      <c r="F787" s="114" t="s">
        <v>337</v>
      </c>
    </row>
    <row r="788" s="1" customFormat="1" ht="27" customHeight="1" spans="1:6">
      <c r="A788" s="125">
        <v>2120102</v>
      </c>
      <c r="B788" s="126" t="s">
        <v>340</v>
      </c>
      <c r="C788" s="127">
        <v>15</v>
      </c>
      <c r="D788" s="127">
        <v>4</v>
      </c>
      <c r="E788" s="127">
        <v>4</v>
      </c>
      <c r="F788" s="114" t="s">
        <v>337</v>
      </c>
    </row>
    <row r="789" s="1" customFormat="1" ht="27" hidden="1" customHeight="1" spans="1:6">
      <c r="A789" s="125">
        <v>2120103</v>
      </c>
      <c r="B789" s="126" t="s">
        <v>341</v>
      </c>
      <c r="C789" s="127">
        <v>0</v>
      </c>
      <c r="D789" s="127"/>
      <c r="E789" s="127"/>
      <c r="F789" s="1">
        <f t="shared" si="9"/>
        <v>0</v>
      </c>
    </row>
    <row r="790" s="1" customFormat="1" ht="27" customHeight="1" spans="1:6">
      <c r="A790" s="125">
        <v>2120104</v>
      </c>
      <c r="B790" s="126" t="s">
        <v>912</v>
      </c>
      <c r="C790" s="127">
        <v>432</v>
      </c>
      <c r="D790" s="127">
        <v>448</v>
      </c>
      <c r="E790" s="127">
        <v>431</v>
      </c>
      <c r="F790" s="114" t="s">
        <v>337</v>
      </c>
    </row>
    <row r="791" s="1" customFormat="1" ht="27" hidden="1" customHeight="1" spans="1:6">
      <c r="A791" s="125">
        <v>2120105</v>
      </c>
      <c r="B791" s="126" t="s">
        <v>913</v>
      </c>
      <c r="C791" s="127">
        <v>0</v>
      </c>
      <c r="D791" s="127"/>
      <c r="E791" s="127"/>
      <c r="F791" s="1">
        <f t="shared" si="9"/>
        <v>0</v>
      </c>
    </row>
    <row r="792" s="1" customFormat="1" ht="27" hidden="1" customHeight="1" spans="1:6">
      <c r="A792" s="125">
        <v>2120106</v>
      </c>
      <c r="B792" s="126" t="s">
        <v>914</v>
      </c>
      <c r="C792" s="127">
        <v>0</v>
      </c>
      <c r="D792" s="127"/>
      <c r="E792" s="127"/>
      <c r="F792" s="1">
        <f t="shared" si="9"/>
        <v>0</v>
      </c>
    </row>
    <row r="793" s="1" customFormat="1" ht="27" hidden="1" customHeight="1" spans="1:6">
      <c r="A793" s="125">
        <v>2120107</v>
      </c>
      <c r="B793" s="126" t="s">
        <v>915</v>
      </c>
      <c r="C793" s="127">
        <v>0</v>
      </c>
      <c r="D793" s="127"/>
      <c r="E793" s="127"/>
      <c r="F793" s="1">
        <f t="shared" si="9"/>
        <v>0</v>
      </c>
    </row>
    <row r="794" s="1" customFormat="1" ht="27" hidden="1" customHeight="1" spans="1:6">
      <c r="A794" s="125">
        <v>2120109</v>
      </c>
      <c r="B794" s="126" t="s">
        <v>916</v>
      </c>
      <c r="C794" s="127">
        <v>0</v>
      </c>
      <c r="D794" s="127"/>
      <c r="E794" s="127"/>
      <c r="F794" s="1">
        <f t="shared" si="9"/>
        <v>0</v>
      </c>
    </row>
    <row r="795" s="1" customFormat="1" ht="27" hidden="1" customHeight="1" spans="1:6">
      <c r="A795" s="125">
        <v>2120110</v>
      </c>
      <c r="B795" s="126" t="s">
        <v>917</v>
      </c>
      <c r="C795" s="127">
        <v>0</v>
      </c>
      <c r="D795" s="127"/>
      <c r="E795" s="127"/>
      <c r="F795" s="1">
        <f t="shared" si="9"/>
        <v>0</v>
      </c>
    </row>
    <row r="796" s="1" customFormat="1" ht="27" customHeight="1" spans="1:6">
      <c r="A796" s="125">
        <v>2120199</v>
      </c>
      <c r="B796" s="126" t="s">
        <v>918</v>
      </c>
      <c r="C796" s="127">
        <v>3008</v>
      </c>
      <c r="D796" s="127">
        <v>4365</v>
      </c>
      <c r="E796" s="127">
        <v>3646</v>
      </c>
      <c r="F796" s="114" t="s">
        <v>337</v>
      </c>
    </row>
    <row r="797" s="1" customFormat="1" ht="27" hidden="1" customHeight="1" spans="1:6">
      <c r="A797" s="122">
        <v>21202</v>
      </c>
      <c r="B797" s="123" t="s">
        <v>919</v>
      </c>
      <c r="C797" s="124">
        <v>300</v>
      </c>
      <c r="D797" s="124"/>
      <c r="E797" s="124"/>
      <c r="F797" s="1">
        <f t="shared" si="9"/>
        <v>0</v>
      </c>
    </row>
    <row r="798" s="1" customFormat="1" ht="27" customHeight="1" spans="1:6">
      <c r="A798" s="122">
        <v>21203</v>
      </c>
      <c r="B798" s="123" t="s">
        <v>920</v>
      </c>
      <c r="C798" s="124">
        <f>SUM(C799:C800)</f>
        <v>425</v>
      </c>
      <c r="D798" s="124">
        <f>SUM(D799:D800)</f>
        <v>218</v>
      </c>
      <c r="E798" s="124">
        <f>SUM(E799:E800)</f>
        <v>0</v>
      </c>
      <c r="F798" s="114" t="s">
        <v>337</v>
      </c>
    </row>
    <row r="799" s="1" customFormat="1" ht="27" customHeight="1" spans="1:6">
      <c r="A799" s="125">
        <v>2120303</v>
      </c>
      <c r="B799" s="126" t="s">
        <v>921</v>
      </c>
      <c r="C799" s="127">
        <v>425</v>
      </c>
      <c r="D799" s="127">
        <v>218</v>
      </c>
      <c r="E799" s="127"/>
      <c r="F799" s="114" t="s">
        <v>337</v>
      </c>
    </row>
    <row r="800" s="1" customFormat="1" ht="27" hidden="1" customHeight="1" spans="1:6">
      <c r="A800" s="125">
        <v>2120399</v>
      </c>
      <c r="B800" s="126" t="s">
        <v>922</v>
      </c>
      <c r="C800" s="127"/>
      <c r="D800" s="127"/>
      <c r="E800" s="127"/>
      <c r="F800" s="1">
        <f t="shared" si="9"/>
        <v>0</v>
      </c>
    </row>
    <row r="801" s="1" customFormat="1" ht="27" customHeight="1" spans="1:6">
      <c r="A801" s="122">
        <v>21205</v>
      </c>
      <c r="B801" s="123" t="s">
        <v>923</v>
      </c>
      <c r="C801" s="124">
        <v>4158</v>
      </c>
      <c r="D801" s="124">
        <v>4045</v>
      </c>
      <c r="E801" s="124">
        <v>4034</v>
      </c>
      <c r="F801" s="114" t="s">
        <v>337</v>
      </c>
    </row>
    <row r="802" s="1" customFormat="1" ht="27" hidden="1" customHeight="1" spans="1:6">
      <c r="A802" s="122">
        <v>21206</v>
      </c>
      <c r="B802" s="123" t="s">
        <v>924</v>
      </c>
      <c r="C802" s="124"/>
      <c r="D802" s="124"/>
      <c r="E802" s="124"/>
      <c r="F802" s="1">
        <f t="shared" si="9"/>
        <v>0</v>
      </c>
    </row>
    <row r="803" s="1" customFormat="1" ht="27" customHeight="1" spans="1:6">
      <c r="A803" s="122">
        <v>21299</v>
      </c>
      <c r="B803" s="123" t="s">
        <v>925</v>
      </c>
      <c r="C803" s="124">
        <v>245</v>
      </c>
      <c r="D803" s="124">
        <v>105</v>
      </c>
      <c r="E803" s="124">
        <v>33</v>
      </c>
      <c r="F803" s="114" t="s">
        <v>337</v>
      </c>
    </row>
    <row r="804" s="1" customFormat="1" ht="27" customHeight="1" spans="1:6">
      <c r="A804" s="119">
        <v>213</v>
      </c>
      <c r="B804" s="120" t="s">
        <v>110</v>
      </c>
      <c r="C804" s="121">
        <f>C805+C831+C854+C882+C893+C900+C906+C909</f>
        <v>121449</v>
      </c>
      <c r="D804" s="121">
        <f>D805+D831+D854+D882+D893+D900+D906+D909</f>
        <v>88116</v>
      </c>
      <c r="E804" s="121">
        <f>E805+E831+E854+E882+E893+E900+E906+E909</f>
        <v>51349</v>
      </c>
      <c r="F804" s="114" t="s">
        <v>337</v>
      </c>
    </row>
    <row r="805" s="1" customFormat="1" ht="27" customHeight="1" spans="1:6">
      <c r="A805" s="122">
        <v>21301</v>
      </c>
      <c r="B805" s="123" t="s">
        <v>926</v>
      </c>
      <c r="C805" s="124">
        <f>SUM(C806:C830)</f>
        <v>24464</v>
      </c>
      <c r="D805" s="124">
        <f>SUM(D806:D830)</f>
        <v>29069</v>
      </c>
      <c r="E805" s="124">
        <f>SUM(E806:E830)</f>
        <v>17428</v>
      </c>
      <c r="F805" s="114" t="s">
        <v>337</v>
      </c>
    </row>
    <row r="806" s="1" customFormat="1" ht="27" customHeight="1" spans="1:6">
      <c r="A806" s="125">
        <v>2130101</v>
      </c>
      <c r="B806" s="126" t="s">
        <v>339</v>
      </c>
      <c r="C806" s="127">
        <v>1091</v>
      </c>
      <c r="D806" s="127">
        <v>1006</v>
      </c>
      <c r="E806" s="127">
        <v>927</v>
      </c>
      <c r="F806" s="114" t="s">
        <v>337</v>
      </c>
    </row>
    <row r="807" s="1" customFormat="1" ht="27" hidden="1" customHeight="1" spans="1:6">
      <c r="A807" s="125">
        <v>2130102</v>
      </c>
      <c r="B807" s="126" t="s">
        <v>340</v>
      </c>
      <c r="C807" s="127"/>
      <c r="D807" s="127"/>
      <c r="E807" s="127"/>
      <c r="F807" s="1">
        <f t="shared" si="9"/>
        <v>0</v>
      </c>
    </row>
    <row r="808" s="1" customFormat="1" ht="27" hidden="1" customHeight="1" spans="1:6">
      <c r="A808" s="125">
        <v>2130103</v>
      </c>
      <c r="B808" s="126" t="s">
        <v>341</v>
      </c>
      <c r="C808" s="127">
        <v>0</v>
      </c>
      <c r="D808" s="127"/>
      <c r="E808" s="127"/>
      <c r="F808" s="1">
        <f t="shared" si="9"/>
        <v>0</v>
      </c>
    </row>
    <row r="809" s="1" customFormat="1" ht="27" customHeight="1" spans="1:6">
      <c r="A809" s="125">
        <v>2130104</v>
      </c>
      <c r="B809" s="126" t="s">
        <v>348</v>
      </c>
      <c r="C809" s="127">
        <v>539</v>
      </c>
      <c r="D809" s="127">
        <v>546</v>
      </c>
      <c r="E809" s="127">
        <v>647</v>
      </c>
      <c r="F809" s="114" t="s">
        <v>337</v>
      </c>
    </row>
    <row r="810" s="1" customFormat="1" ht="27" hidden="1" customHeight="1" spans="1:6">
      <c r="A810" s="125">
        <v>2130105</v>
      </c>
      <c r="B810" s="126" t="s">
        <v>927</v>
      </c>
      <c r="C810" s="127">
        <v>0</v>
      </c>
      <c r="D810" s="127"/>
      <c r="E810" s="127"/>
      <c r="F810" s="1">
        <f t="shared" si="9"/>
        <v>0</v>
      </c>
    </row>
    <row r="811" s="1" customFormat="1" ht="27" customHeight="1" spans="1:6">
      <c r="A811" s="125">
        <v>2130106</v>
      </c>
      <c r="B811" s="126" t="s">
        <v>928</v>
      </c>
      <c r="C811" s="127">
        <v>60</v>
      </c>
      <c r="D811" s="127">
        <v>46</v>
      </c>
      <c r="E811" s="127"/>
      <c r="F811" s="114" t="s">
        <v>337</v>
      </c>
    </row>
    <row r="812" s="1" customFormat="1" ht="27" customHeight="1" spans="1:6">
      <c r="A812" s="125">
        <v>2130108</v>
      </c>
      <c r="B812" s="126" t="s">
        <v>929</v>
      </c>
      <c r="C812" s="127">
        <v>215</v>
      </c>
      <c r="D812" s="127">
        <v>230</v>
      </c>
      <c r="E812" s="127">
        <v>104</v>
      </c>
      <c r="F812" s="114" t="s">
        <v>337</v>
      </c>
    </row>
    <row r="813" s="1" customFormat="1" ht="27" customHeight="1" spans="1:6">
      <c r="A813" s="125">
        <v>2130109</v>
      </c>
      <c r="B813" s="126" t="s">
        <v>930</v>
      </c>
      <c r="C813" s="127">
        <v>127</v>
      </c>
      <c r="D813" s="127">
        <v>68</v>
      </c>
      <c r="E813" s="127">
        <v>58</v>
      </c>
      <c r="F813" s="114" t="s">
        <v>337</v>
      </c>
    </row>
    <row r="814" s="1" customFormat="1" ht="27" customHeight="1" spans="1:6">
      <c r="A814" s="125">
        <v>2130110</v>
      </c>
      <c r="B814" s="126" t="s">
        <v>931</v>
      </c>
      <c r="C814" s="127">
        <v>8</v>
      </c>
      <c r="D814" s="127">
        <v>14</v>
      </c>
      <c r="E814" s="127"/>
      <c r="F814" s="114" t="s">
        <v>337</v>
      </c>
    </row>
    <row r="815" s="1" customFormat="1" ht="27" hidden="1" customHeight="1" spans="1:6">
      <c r="A815" s="125">
        <v>2130111</v>
      </c>
      <c r="B815" s="126" t="s">
        <v>932</v>
      </c>
      <c r="C815" s="127"/>
      <c r="D815" s="127"/>
      <c r="E815" s="127"/>
      <c r="F815" s="1">
        <f t="shared" si="9"/>
        <v>0</v>
      </c>
    </row>
    <row r="816" s="1" customFormat="1" ht="27" customHeight="1" spans="1:6">
      <c r="A816" s="125">
        <v>2130112</v>
      </c>
      <c r="B816" s="126" t="s">
        <v>933</v>
      </c>
      <c r="C816" s="127">
        <v>107</v>
      </c>
      <c r="D816" s="127">
        <v>50</v>
      </c>
      <c r="E816" s="127">
        <v>18</v>
      </c>
      <c r="F816" s="114" t="s">
        <v>337</v>
      </c>
    </row>
    <row r="817" s="1" customFormat="1" ht="27" hidden="1" customHeight="1" spans="1:6">
      <c r="A817" s="125">
        <v>2130114</v>
      </c>
      <c r="B817" s="126" t="s">
        <v>934</v>
      </c>
      <c r="C817" s="127">
        <v>0</v>
      </c>
      <c r="D817" s="127"/>
      <c r="E817" s="127"/>
      <c r="F817" s="1">
        <f t="shared" si="9"/>
        <v>0</v>
      </c>
    </row>
    <row r="818" s="1" customFormat="1" ht="27" customHeight="1" spans="1:6">
      <c r="A818" s="125">
        <v>2130119</v>
      </c>
      <c r="B818" s="126" t="s">
        <v>935</v>
      </c>
      <c r="C818" s="127">
        <v>271</v>
      </c>
      <c r="D818" s="127">
        <v>310</v>
      </c>
      <c r="E818" s="127">
        <v>345</v>
      </c>
      <c r="F818" s="114" t="s">
        <v>337</v>
      </c>
    </row>
    <row r="819" s="1" customFormat="1" ht="27" hidden="1" customHeight="1" spans="1:6">
      <c r="A819" s="125">
        <v>2130120</v>
      </c>
      <c r="B819" s="126" t="s">
        <v>936</v>
      </c>
      <c r="C819" s="127">
        <v>3686</v>
      </c>
      <c r="D819" s="127"/>
      <c r="E819" s="127"/>
      <c r="F819" s="1">
        <f t="shared" si="9"/>
        <v>0</v>
      </c>
    </row>
    <row r="820" s="1" customFormat="1" ht="27" hidden="1" customHeight="1" spans="1:6">
      <c r="A820" s="125">
        <v>2130121</v>
      </c>
      <c r="B820" s="126" t="s">
        <v>937</v>
      </c>
      <c r="C820" s="127">
        <v>0</v>
      </c>
      <c r="D820" s="127"/>
      <c r="E820" s="127"/>
      <c r="F820" s="1">
        <f t="shared" si="9"/>
        <v>0</v>
      </c>
    </row>
    <row r="821" s="1" customFormat="1" ht="27" customHeight="1" spans="1:6">
      <c r="A821" s="125">
        <v>2130122</v>
      </c>
      <c r="B821" s="126" t="s">
        <v>938</v>
      </c>
      <c r="C821" s="127">
        <v>1115</v>
      </c>
      <c r="D821" s="127">
        <v>2424</v>
      </c>
      <c r="E821" s="127">
        <v>518</v>
      </c>
      <c r="F821" s="114" t="s">
        <v>337</v>
      </c>
    </row>
    <row r="822" s="1" customFormat="1" ht="27" customHeight="1" spans="1:6">
      <c r="A822" s="125">
        <v>2130124</v>
      </c>
      <c r="B822" s="126" t="s">
        <v>939</v>
      </c>
      <c r="C822" s="127">
        <v>761</v>
      </c>
      <c r="D822" s="127">
        <v>1074</v>
      </c>
      <c r="E822" s="127">
        <v>43</v>
      </c>
      <c r="F822" s="114" t="s">
        <v>337</v>
      </c>
    </row>
    <row r="823" s="1" customFormat="1" ht="27" hidden="1" customHeight="1" spans="1:6">
      <c r="A823" s="125">
        <v>2130125</v>
      </c>
      <c r="B823" s="126" t="s">
        <v>940</v>
      </c>
      <c r="C823" s="127"/>
      <c r="D823" s="127"/>
      <c r="E823" s="127"/>
      <c r="F823" s="1">
        <f t="shared" si="9"/>
        <v>0</v>
      </c>
    </row>
    <row r="824" s="1" customFormat="1" ht="27" customHeight="1" spans="1:6">
      <c r="A824" s="125">
        <v>2130126</v>
      </c>
      <c r="B824" s="126" t="s">
        <v>941</v>
      </c>
      <c r="C824" s="133">
        <v>914</v>
      </c>
      <c r="D824" s="127">
        <v>3</v>
      </c>
      <c r="E824" s="127">
        <v>3</v>
      </c>
      <c r="F824" s="114" t="s">
        <v>337</v>
      </c>
    </row>
    <row r="825" s="1" customFormat="1" ht="27" hidden="1" customHeight="1" spans="1:6">
      <c r="A825" s="125">
        <v>2130135</v>
      </c>
      <c r="B825" s="126" t="s">
        <v>942</v>
      </c>
      <c r="C825" s="133"/>
      <c r="D825" s="133"/>
      <c r="E825" s="133"/>
      <c r="F825" s="1">
        <f t="shared" si="9"/>
        <v>0</v>
      </c>
    </row>
    <row r="826" s="1" customFormat="1" ht="27" customHeight="1" spans="1:6">
      <c r="A826" s="125">
        <v>2130142</v>
      </c>
      <c r="B826" s="126" t="s">
        <v>943</v>
      </c>
      <c r="C826" s="133">
        <v>2076</v>
      </c>
      <c r="D826" s="127">
        <v>1737</v>
      </c>
      <c r="E826" s="127"/>
      <c r="F826" s="114" t="s">
        <v>337</v>
      </c>
    </row>
    <row r="827" s="1" customFormat="1" ht="27" customHeight="1" spans="1:6">
      <c r="A827" s="125">
        <v>2130148</v>
      </c>
      <c r="B827" s="126" t="s">
        <v>944</v>
      </c>
      <c r="C827" s="127">
        <v>4619</v>
      </c>
      <c r="D827" s="127">
        <v>2261</v>
      </c>
      <c r="E827" s="127">
        <v>2723</v>
      </c>
      <c r="F827" s="114" t="s">
        <v>337</v>
      </c>
    </row>
    <row r="828" s="1" customFormat="1" ht="27" customHeight="1" spans="1:6">
      <c r="A828" s="125">
        <v>2130152</v>
      </c>
      <c r="B828" s="126" t="s">
        <v>945</v>
      </c>
      <c r="C828" s="127">
        <v>0</v>
      </c>
      <c r="D828" s="127"/>
      <c r="E828" s="127">
        <v>74</v>
      </c>
      <c r="F828" s="114" t="s">
        <v>337</v>
      </c>
    </row>
    <row r="829" s="1" customFormat="1" ht="27" customHeight="1" spans="1:6">
      <c r="A829" s="125">
        <v>2130153</v>
      </c>
      <c r="B829" s="126" t="s">
        <v>946</v>
      </c>
      <c r="C829" s="127">
        <v>3150</v>
      </c>
      <c r="D829" s="127">
        <v>1659</v>
      </c>
      <c r="E829" s="127">
        <v>1447</v>
      </c>
      <c r="F829" s="114" t="s">
        <v>337</v>
      </c>
    </row>
    <row r="830" s="1" customFormat="1" ht="27" customHeight="1" spans="1:6">
      <c r="A830" s="125">
        <v>2130199</v>
      </c>
      <c r="B830" s="126" t="s">
        <v>947</v>
      </c>
      <c r="C830" s="127">
        <v>5725</v>
      </c>
      <c r="D830" s="127">
        <v>17641</v>
      </c>
      <c r="E830" s="127">
        <v>10521</v>
      </c>
      <c r="F830" s="114" t="s">
        <v>337</v>
      </c>
    </row>
    <row r="831" s="1" customFormat="1" ht="27" customHeight="1" spans="1:6">
      <c r="A831" s="122">
        <v>21302</v>
      </c>
      <c r="B831" s="123" t="s">
        <v>948</v>
      </c>
      <c r="C831" s="124">
        <f>SUM(C832:C853)</f>
        <v>440</v>
      </c>
      <c r="D831" s="124">
        <f>SUM(D832:D853)</f>
        <v>487</v>
      </c>
      <c r="E831" s="124">
        <f>SUM(E832:E853)</f>
        <v>690</v>
      </c>
      <c r="F831" s="114" t="s">
        <v>337</v>
      </c>
    </row>
    <row r="832" s="1" customFormat="1" ht="27" hidden="1" customHeight="1" spans="1:6">
      <c r="A832" s="125">
        <v>2130201</v>
      </c>
      <c r="B832" s="126" t="s">
        <v>339</v>
      </c>
      <c r="C832" s="127">
        <v>0</v>
      </c>
      <c r="D832" s="127"/>
      <c r="E832" s="127"/>
      <c r="F832" s="1">
        <f t="shared" si="9"/>
        <v>0</v>
      </c>
    </row>
    <row r="833" s="1" customFormat="1" ht="27" hidden="1" customHeight="1" spans="1:6">
      <c r="A833" s="125">
        <v>2130202</v>
      </c>
      <c r="B833" s="126" t="s">
        <v>340</v>
      </c>
      <c r="C833" s="127">
        <v>0</v>
      </c>
      <c r="D833" s="127"/>
      <c r="E833" s="127"/>
      <c r="F833" s="1">
        <f t="shared" si="9"/>
        <v>0</v>
      </c>
    </row>
    <row r="834" s="1" customFormat="1" ht="27" hidden="1" customHeight="1" spans="1:6">
      <c r="A834" s="125">
        <v>2130203</v>
      </c>
      <c r="B834" s="126" t="s">
        <v>341</v>
      </c>
      <c r="C834" s="127">
        <v>0</v>
      </c>
      <c r="D834" s="127"/>
      <c r="E834" s="127"/>
      <c r="F834" s="1">
        <f t="shared" si="9"/>
        <v>0</v>
      </c>
    </row>
    <row r="835" s="1" customFormat="1" ht="27" hidden="1" customHeight="1" spans="1:6">
      <c r="A835" s="125">
        <v>2130204</v>
      </c>
      <c r="B835" s="126" t="s">
        <v>949</v>
      </c>
      <c r="C835" s="127">
        <v>0</v>
      </c>
      <c r="D835" s="127"/>
      <c r="E835" s="127"/>
      <c r="F835" s="1">
        <f t="shared" si="9"/>
        <v>0</v>
      </c>
    </row>
    <row r="836" s="1" customFormat="1" ht="27" customHeight="1" spans="1:6">
      <c r="A836" s="125">
        <v>2130205</v>
      </c>
      <c r="B836" s="126" t="s">
        <v>950</v>
      </c>
      <c r="C836" s="127">
        <v>1</v>
      </c>
      <c r="D836" s="127">
        <v>1</v>
      </c>
      <c r="E836" s="127">
        <v>1</v>
      </c>
      <c r="F836" s="114" t="s">
        <v>337</v>
      </c>
    </row>
    <row r="837" s="1" customFormat="1" ht="27" hidden="1" customHeight="1" spans="1:6">
      <c r="A837" s="125">
        <v>2130206</v>
      </c>
      <c r="B837" s="126" t="s">
        <v>951</v>
      </c>
      <c r="C837" s="127">
        <v>0</v>
      </c>
      <c r="D837" s="127"/>
      <c r="E837" s="127"/>
      <c r="F837" s="1">
        <f t="shared" si="9"/>
        <v>0</v>
      </c>
    </row>
    <row r="838" s="1" customFormat="1" ht="27" hidden="1" customHeight="1" spans="1:6">
      <c r="A838" s="125">
        <v>2130207</v>
      </c>
      <c r="B838" s="126" t="s">
        <v>952</v>
      </c>
      <c r="C838" s="127">
        <v>0</v>
      </c>
      <c r="D838" s="127"/>
      <c r="E838" s="127"/>
      <c r="F838" s="1">
        <f t="shared" ref="F838:F901" si="10">D838+E838</f>
        <v>0</v>
      </c>
    </row>
    <row r="839" s="1" customFormat="1" ht="27" customHeight="1" spans="1:6">
      <c r="A839" s="125">
        <v>2130209</v>
      </c>
      <c r="B839" s="126" t="s">
        <v>953</v>
      </c>
      <c r="C839" s="127">
        <v>115</v>
      </c>
      <c r="D839" s="127">
        <v>112</v>
      </c>
      <c r="E839" s="127">
        <v>117</v>
      </c>
      <c r="F839" s="114" t="s">
        <v>337</v>
      </c>
    </row>
    <row r="840" s="1" customFormat="1" ht="27" hidden="1" customHeight="1" spans="1:6">
      <c r="A840" s="125">
        <v>2130211</v>
      </c>
      <c r="B840" s="126" t="s">
        <v>954</v>
      </c>
      <c r="C840" s="127">
        <v>0</v>
      </c>
      <c r="D840" s="127"/>
      <c r="E840" s="127"/>
      <c r="F840" s="1">
        <f t="shared" si="10"/>
        <v>0</v>
      </c>
    </row>
    <row r="841" s="1" customFormat="1" ht="27" hidden="1" customHeight="1" spans="1:6">
      <c r="A841" s="125">
        <v>2130212</v>
      </c>
      <c r="B841" s="126" t="s">
        <v>955</v>
      </c>
      <c r="C841" s="127">
        <v>0</v>
      </c>
      <c r="D841" s="127"/>
      <c r="E841" s="127"/>
      <c r="F841" s="1">
        <f t="shared" si="10"/>
        <v>0</v>
      </c>
    </row>
    <row r="842" s="1" customFormat="1" ht="27" hidden="1" customHeight="1" spans="1:6">
      <c r="A842" s="125">
        <v>2130213</v>
      </c>
      <c r="B842" s="126" t="s">
        <v>956</v>
      </c>
      <c r="C842" s="127"/>
      <c r="D842" s="127"/>
      <c r="E842" s="127"/>
      <c r="F842" s="1">
        <f t="shared" si="10"/>
        <v>0</v>
      </c>
    </row>
    <row r="843" s="1" customFormat="1" ht="27" hidden="1" customHeight="1" spans="1:6">
      <c r="A843" s="125">
        <v>2130217</v>
      </c>
      <c r="B843" s="126" t="s">
        <v>957</v>
      </c>
      <c r="C843" s="127">
        <v>0</v>
      </c>
      <c r="D843" s="127"/>
      <c r="E843" s="127"/>
      <c r="F843" s="1">
        <f t="shared" si="10"/>
        <v>0</v>
      </c>
    </row>
    <row r="844" s="1" customFormat="1" ht="27" hidden="1" customHeight="1" spans="1:6">
      <c r="A844" s="125">
        <v>2130220</v>
      </c>
      <c r="B844" s="126" t="s">
        <v>958</v>
      </c>
      <c r="C844" s="127">
        <v>0</v>
      </c>
      <c r="D844" s="127"/>
      <c r="E844" s="127"/>
      <c r="F844" s="1">
        <f t="shared" si="10"/>
        <v>0</v>
      </c>
    </row>
    <row r="845" s="1" customFormat="1" ht="27" hidden="1" customHeight="1" spans="1:6">
      <c r="A845" s="125">
        <v>2130221</v>
      </c>
      <c r="B845" s="126" t="s">
        <v>959</v>
      </c>
      <c r="C845" s="127">
        <v>0</v>
      </c>
      <c r="D845" s="127"/>
      <c r="E845" s="127"/>
      <c r="F845" s="1">
        <f t="shared" si="10"/>
        <v>0</v>
      </c>
    </row>
    <row r="846" s="1" customFormat="1" ht="27" hidden="1" customHeight="1" spans="1:6">
      <c r="A846" s="125">
        <v>2130223</v>
      </c>
      <c r="B846" s="126" t="s">
        <v>960</v>
      </c>
      <c r="C846" s="127">
        <v>0</v>
      </c>
      <c r="D846" s="127"/>
      <c r="E846" s="127"/>
      <c r="F846" s="1">
        <f t="shared" si="10"/>
        <v>0</v>
      </c>
    </row>
    <row r="847" s="1" customFormat="1" ht="27" hidden="1" customHeight="1" spans="1:6">
      <c r="A847" s="125">
        <v>2130226</v>
      </c>
      <c r="B847" s="126" t="s">
        <v>961</v>
      </c>
      <c r="C847" s="127">
        <v>0</v>
      </c>
      <c r="D847" s="127"/>
      <c r="E847" s="127"/>
      <c r="F847" s="1">
        <f t="shared" si="10"/>
        <v>0</v>
      </c>
    </row>
    <row r="848" s="1" customFormat="1" ht="27" hidden="1" customHeight="1" spans="1:6">
      <c r="A848" s="125">
        <v>2130227</v>
      </c>
      <c r="B848" s="126" t="s">
        <v>962</v>
      </c>
      <c r="C848" s="127">
        <v>0</v>
      </c>
      <c r="D848" s="127"/>
      <c r="E848" s="127"/>
      <c r="F848" s="1">
        <f t="shared" si="10"/>
        <v>0</v>
      </c>
    </row>
    <row r="849" s="1" customFormat="1" ht="27" customHeight="1" spans="1:6">
      <c r="A849" s="125">
        <v>2130234</v>
      </c>
      <c r="B849" s="126" t="s">
        <v>963</v>
      </c>
      <c r="C849" s="127">
        <v>3</v>
      </c>
      <c r="D849" s="127">
        <v>2</v>
      </c>
      <c r="E849" s="127">
        <v>2</v>
      </c>
      <c r="F849" s="114" t="s">
        <v>337</v>
      </c>
    </row>
    <row r="850" s="1" customFormat="1" ht="27" hidden="1" customHeight="1" spans="1:6">
      <c r="A850" s="125">
        <v>2130236</v>
      </c>
      <c r="B850" s="126" t="s">
        <v>964</v>
      </c>
      <c r="C850" s="127">
        <v>0</v>
      </c>
      <c r="D850" s="127"/>
      <c r="E850" s="127"/>
      <c r="F850" s="1">
        <f t="shared" si="10"/>
        <v>0</v>
      </c>
    </row>
    <row r="851" s="1" customFormat="1" ht="27" customHeight="1" spans="1:6">
      <c r="A851" s="125">
        <v>2130237</v>
      </c>
      <c r="B851" s="126" t="s">
        <v>933</v>
      </c>
      <c r="C851" s="127">
        <v>1</v>
      </c>
      <c r="D851" s="127">
        <v>1</v>
      </c>
      <c r="E851" s="127">
        <v>1</v>
      </c>
      <c r="F851" s="114" t="s">
        <v>337</v>
      </c>
    </row>
    <row r="852" s="1" customFormat="1" ht="27" hidden="1" customHeight="1" spans="1:6">
      <c r="A852" s="125">
        <v>2130238</v>
      </c>
      <c r="B852" s="126" t="s">
        <v>965</v>
      </c>
      <c r="C852" s="127"/>
      <c r="D852" s="127"/>
      <c r="E852" s="127"/>
      <c r="F852" s="1">
        <f t="shared" si="10"/>
        <v>0</v>
      </c>
    </row>
    <row r="853" s="1" customFormat="1" ht="27" customHeight="1" spans="1:6">
      <c r="A853" s="125">
        <v>2130299</v>
      </c>
      <c r="B853" s="126" t="s">
        <v>966</v>
      </c>
      <c r="C853" s="127">
        <v>320</v>
      </c>
      <c r="D853" s="127">
        <v>371</v>
      </c>
      <c r="E853" s="127">
        <v>569</v>
      </c>
      <c r="F853" s="114" t="s">
        <v>337</v>
      </c>
    </row>
    <row r="854" s="1" customFormat="1" ht="27" customHeight="1" spans="1:6">
      <c r="A854" s="122">
        <v>21303</v>
      </c>
      <c r="B854" s="123" t="s">
        <v>967</v>
      </c>
      <c r="C854" s="124">
        <f>SUM(C855:C881)</f>
        <v>56023</v>
      </c>
      <c r="D854" s="124">
        <f>SUM(D855:D881)</f>
        <v>32962</v>
      </c>
      <c r="E854" s="124">
        <f>SUM(E855:E881)</f>
        <v>22257</v>
      </c>
      <c r="F854" s="114" t="s">
        <v>337</v>
      </c>
    </row>
    <row r="855" s="1" customFormat="1" ht="27" customHeight="1" spans="1:6">
      <c r="A855" s="125">
        <v>2130301</v>
      </c>
      <c r="B855" s="126" t="s">
        <v>339</v>
      </c>
      <c r="C855" s="127">
        <v>379</v>
      </c>
      <c r="D855" s="127">
        <v>356</v>
      </c>
      <c r="E855" s="127">
        <v>352</v>
      </c>
      <c r="F855" s="114" t="s">
        <v>337</v>
      </c>
    </row>
    <row r="856" s="1" customFormat="1" ht="27" hidden="1" customHeight="1" spans="1:6">
      <c r="A856" s="125">
        <v>2130302</v>
      </c>
      <c r="B856" s="126" t="s">
        <v>340</v>
      </c>
      <c r="C856" s="127">
        <v>0</v>
      </c>
      <c r="D856" s="127"/>
      <c r="E856" s="127"/>
      <c r="F856" s="1">
        <f t="shared" si="10"/>
        <v>0</v>
      </c>
    </row>
    <row r="857" s="1" customFormat="1" ht="27" hidden="1" customHeight="1" spans="1:6">
      <c r="A857" s="125">
        <v>2130303</v>
      </c>
      <c r="B857" s="126" t="s">
        <v>341</v>
      </c>
      <c r="C857" s="127">
        <v>0</v>
      </c>
      <c r="D857" s="127"/>
      <c r="E857" s="127"/>
      <c r="F857" s="1">
        <f t="shared" si="10"/>
        <v>0</v>
      </c>
    </row>
    <row r="858" s="1" customFormat="1" ht="27" customHeight="1" spans="1:6">
      <c r="A858" s="125">
        <v>2130304</v>
      </c>
      <c r="B858" s="126" t="s">
        <v>968</v>
      </c>
      <c r="C858" s="127">
        <v>2754</v>
      </c>
      <c r="D858" s="127">
        <v>2781</v>
      </c>
      <c r="E858" s="127">
        <v>2903</v>
      </c>
      <c r="F858" s="114" t="s">
        <v>337</v>
      </c>
    </row>
    <row r="859" s="1" customFormat="1" ht="27" customHeight="1" spans="1:6">
      <c r="A859" s="125">
        <v>2130305</v>
      </c>
      <c r="B859" s="126" t="s">
        <v>969</v>
      </c>
      <c r="C859" s="127">
        <v>48320</v>
      </c>
      <c r="D859" s="127">
        <v>28019</v>
      </c>
      <c r="E859" s="127">
        <v>17612</v>
      </c>
      <c r="F859" s="114" t="s">
        <v>337</v>
      </c>
    </row>
    <row r="860" s="1" customFormat="1" ht="27" customHeight="1" spans="1:6">
      <c r="A860" s="125">
        <v>2130306</v>
      </c>
      <c r="B860" s="126" t="s">
        <v>970</v>
      </c>
      <c r="C860" s="127">
        <v>729</v>
      </c>
      <c r="D860" s="127">
        <v>242</v>
      </c>
      <c r="E860" s="127">
        <v>224</v>
      </c>
      <c r="F860" s="114" t="s">
        <v>337</v>
      </c>
    </row>
    <row r="861" s="1" customFormat="1" ht="27" hidden="1" customHeight="1" spans="1:6">
      <c r="A861" s="125">
        <v>2130307</v>
      </c>
      <c r="B861" s="126" t="s">
        <v>971</v>
      </c>
      <c r="C861" s="127">
        <v>0</v>
      </c>
      <c r="D861" s="127"/>
      <c r="E861" s="127"/>
      <c r="F861" s="1">
        <f t="shared" si="10"/>
        <v>0</v>
      </c>
    </row>
    <row r="862" s="1" customFormat="1" ht="27" hidden="1" customHeight="1" spans="1:6">
      <c r="A862" s="125">
        <v>2130308</v>
      </c>
      <c r="B862" s="126" t="s">
        <v>972</v>
      </c>
      <c r="C862" s="127">
        <v>0</v>
      </c>
      <c r="D862" s="127"/>
      <c r="E862" s="127"/>
      <c r="F862" s="1">
        <f t="shared" si="10"/>
        <v>0</v>
      </c>
    </row>
    <row r="863" s="1" customFormat="1" ht="27" hidden="1" customHeight="1" spans="1:6">
      <c r="A863" s="125">
        <v>2130309</v>
      </c>
      <c r="B863" s="126" t="s">
        <v>973</v>
      </c>
      <c r="C863" s="127">
        <v>0</v>
      </c>
      <c r="D863" s="127"/>
      <c r="E863" s="127"/>
      <c r="F863" s="1">
        <f t="shared" si="10"/>
        <v>0</v>
      </c>
    </row>
    <row r="864" s="1" customFormat="1" ht="27" hidden="1" customHeight="1" spans="1:6">
      <c r="A864" s="125">
        <v>2130310</v>
      </c>
      <c r="B864" s="126" t="s">
        <v>974</v>
      </c>
      <c r="C864" s="127">
        <v>0</v>
      </c>
      <c r="D864" s="127"/>
      <c r="E864" s="127"/>
      <c r="F864" s="1">
        <f t="shared" si="10"/>
        <v>0</v>
      </c>
    </row>
    <row r="865" s="1" customFormat="1" ht="27" hidden="1" customHeight="1" spans="1:6">
      <c r="A865" s="125">
        <v>2130311</v>
      </c>
      <c r="B865" s="126" t="s">
        <v>975</v>
      </c>
      <c r="C865" s="127">
        <v>0</v>
      </c>
      <c r="D865" s="127"/>
      <c r="E865" s="127"/>
      <c r="F865" s="1">
        <f t="shared" si="10"/>
        <v>0</v>
      </c>
    </row>
    <row r="866" s="1" customFormat="1" ht="27" hidden="1" customHeight="1" spans="1:6">
      <c r="A866" s="125">
        <v>2130312</v>
      </c>
      <c r="B866" s="126" t="s">
        <v>976</v>
      </c>
      <c r="C866" s="127">
        <v>0</v>
      </c>
      <c r="D866" s="127"/>
      <c r="E866" s="127"/>
      <c r="F866" s="1">
        <f t="shared" si="10"/>
        <v>0</v>
      </c>
    </row>
    <row r="867" s="1" customFormat="1" ht="27" hidden="1" customHeight="1" spans="1:6">
      <c r="A867" s="125">
        <v>2130313</v>
      </c>
      <c r="B867" s="126" t="s">
        <v>977</v>
      </c>
      <c r="C867" s="127">
        <v>0</v>
      </c>
      <c r="D867" s="127"/>
      <c r="E867" s="127"/>
      <c r="F867" s="1">
        <f t="shared" si="10"/>
        <v>0</v>
      </c>
    </row>
    <row r="868" s="1" customFormat="1" ht="27" customHeight="1" spans="1:6">
      <c r="A868" s="125">
        <v>2130314</v>
      </c>
      <c r="B868" s="126" t="s">
        <v>978</v>
      </c>
      <c r="C868" s="127">
        <v>1467</v>
      </c>
      <c r="D868" s="127">
        <v>78</v>
      </c>
      <c r="E868" s="127">
        <v>305</v>
      </c>
      <c r="F868" s="114" t="s">
        <v>337</v>
      </c>
    </row>
    <row r="869" s="1" customFormat="1" ht="27" hidden="1" customHeight="1" spans="1:6">
      <c r="A869" s="125">
        <v>2130315</v>
      </c>
      <c r="B869" s="126" t="s">
        <v>979</v>
      </c>
      <c r="C869" s="127">
        <v>0</v>
      </c>
      <c r="D869" s="127"/>
      <c r="E869" s="127"/>
      <c r="F869" s="1">
        <f t="shared" si="10"/>
        <v>0</v>
      </c>
    </row>
    <row r="870" s="1" customFormat="1" ht="27" customHeight="1" spans="1:6">
      <c r="A870" s="125">
        <v>2130316</v>
      </c>
      <c r="B870" s="126" t="s">
        <v>980</v>
      </c>
      <c r="C870" s="127">
        <v>402</v>
      </c>
      <c r="D870" s="127">
        <v>150</v>
      </c>
      <c r="E870" s="127">
        <v>150</v>
      </c>
      <c r="F870" s="114" t="s">
        <v>337</v>
      </c>
    </row>
    <row r="871" s="1" customFormat="1" ht="27" hidden="1" customHeight="1" spans="1:6">
      <c r="A871" s="125">
        <v>2130317</v>
      </c>
      <c r="B871" s="126" t="s">
        <v>981</v>
      </c>
      <c r="C871" s="127">
        <v>0</v>
      </c>
      <c r="D871" s="127"/>
      <c r="E871" s="127"/>
      <c r="F871" s="1">
        <f t="shared" si="10"/>
        <v>0</v>
      </c>
    </row>
    <row r="872" s="1" customFormat="1" ht="27" hidden="1" customHeight="1" spans="1:6">
      <c r="A872" s="125">
        <v>2130318</v>
      </c>
      <c r="B872" s="126" t="s">
        <v>982</v>
      </c>
      <c r="C872" s="127">
        <v>0</v>
      </c>
      <c r="D872" s="127"/>
      <c r="E872" s="127"/>
      <c r="F872" s="1">
        <f t="shared" si="10"/>
        <v>0</v>
      </c>
    </row>
    <row r="873" s="1" customFormat="1" ht="27" hidden="1" customHeight="1" spans="1:6">
      <c r="A873" s="125">
        <v>2130319</v>
      </c>
      <c r="B873" s="126" t="s">
        <v>983</v>
      </c>
      <c r="C873" s="127"/>
      <c r="D873" s="127"/>
      <c r="E873" s="127"/>
      <c r="F873" s="1">
        <f t="shared" si="10"/>
        <v>0</v>
      </c>
    </row>
    <row r="874" s="1" customFormat="1" ht="27" customHeight="1" spans="1:6">
      <c r="A874" s="125">
        <v>2130321</v>
      </c>
      <c r="B874" s="126" t="s">
        <v>984</v>
      </c>
      <c r="C874" s="127">
        <v>58</v>
      </c>
      <c r="D874" s="127">
        <v>206</v>
      </c>
      <c r="E874" s="127">
        <v>156</v>
      </c>
      <c r="F874" s="114" t="s">
        <v>337</v>
      </c>
    </row>
    <row r="875" s="1" customFormat="1" ht="27" hidden="1" customHeight="1" spans="1:6">
      <c r="A875" s="125">
        <v>2130322</v>
      </c>
      <c r="B875" s="126" t="s">
        <v>985</v>
      </c>
      <c r="C875" s="127">
        <v>0</v>
      </c>
      <c r="D875" s="127"/>
      <c r="E875" s="127"/>
      <c r="F875" s="1">
        <f t="shared" si="10"/>
        <v>0</v>
      </c>
    </row>
    <row r="876" s="1" customFormat="1" ht="27" hidden="1" customHeight="1" spans="1:6">
      <c r="A876" s="125">
        <v>2130333</v>
      </c>
      <c r="B876" s="126" t="s">
        <v>960</v>
      </c>
      <c r="C876" s="127">
        <v>0</v>
      </c>
      <c r="D876" s="127"/>
      <c r="E876" s="127"/>
      <c r="F876" s="1">
        <f t="shared" si="10"/>
        <v>0</v>
      </c>
    </row>
    <row r="877" s="1" customFormat="1" ht="27" customHeight="1" spans="1:6">
      <c r="A877" s="125">
        <v>2130334</v>
      </c>
      <c r="B877" s="126" t="s">
        <v>986</v>
      </c>
      <c r="C877" s="127"/>
      <c r="D877" s="127"/>
      <c r="E877" s="127">
        <v>2</v>
      </c>
      <c r="F877" s="114" t="s">
        <v>337</v>
      </c>
    </row>
    <row r="878" s="1" customFormat="1" ht="27" hidden="1" customHeight="1" spans="1:6">
      <c r="A878" s="125">
        <v>2130335</v>
      </c>
      <c r="B878" s="126" t="s">
        <v>987</v>
      </c>
      <c r="C878" s="127">
        <v>701</v>
      </c>
      <c r="D878" s="127"/>
      <c r="E878" s="127"/>
      <c r="F878" s="1">
        <f t="shared" si="10"/>
        <v>0</v>
      </c>
    </row>
    <row r="879" s="1" customFormat="1" ht="27" hidden="1" customHeight="1" spans="1:6">
      <c r="A879" s="125">
        <v>2130336</v>
      </c>
      <c r="B879" s="126" t="s">
        <v>988</v>
      </c>
      <c r="C879" s="127">
        <v>0</v>
      </c>
      <c r="D879" s="127"/>
      <c r="E879" s="127"/>
      <c r="F879" s="1">
        <f t="shared" si="10"/>
        <v>0</v>
      </c>
    </row>
    <row r="880" s="1" customFormat="1" ht="27" hidden="1" customHeight="1" spans="1:6">
      <c r="A880" s="125">
        <v>2130337</v>
      </c>
      <c r="B880" s="126" t="s">
        <v>989</v>
      </c>
      <c r="C880" s="127">
        <v>0</v>
      </c>
      <c r="D880" s="127"/>
      <c r="E880" s="127"/>
      <c r="F880" s="1">
        <f t="shared" si="10"/>
        <v>0</v>
      </c>
    </row>
    <row r="881" s="1" customFormat="1" ht="27" customHeight="1" spans="1:6">
      <c r="A881" s="125">
        <v>2130399</v>
      </c>
      <c r="B881" s="126" t="s">
        <v>990</v>
      </c>
      <c r="C881" s="127">
        <v>1213</v>
      </c>
      <c r="D881" s="127">
        <v>1130</v>
      </c>
      <c r="E881" s="127">
        <v>553</v>
      </c>
      <c r="F881" s="114" t="s">
        <v>337</v>
      </c>
    </row>
    <row r="882" s="1" customFormat="1" ht="27" customHeight="1" spans="1:6">
      <c r="A882" s="122">
        <v>21305</v>
      </c>
      <c r="B882" s="123" t="s">
        <v>991</v>
      </c>
      <c r="C882" s="124">
        <f>SUM(C883:C892)</f>
        <v>11054</v>
      </c>
      <c r="D882" s="124">
        <f>SUM(D883:D892)</f>
        <v>10801</v>
      </c>
      <c r="E882" s="124">
        <f>SUM(E883:E892)</f>
        <v>776</v>
      </c>
      <c r="F882" s="114" t="s">
        <v>337</v>
      </c>
    </row>
    <row r="883" s="1" customFormat="1" ht="27" hidden="1" customHeight="1" spans="1:6">
      <c r="A883" s="125">
        <v>2130501</v>
      </c>
      <c r="B883" s="126" t="s">
        <v>339</v>
      </c>
      <c r="C883" s="127">
        <v>0</v>
      </c>
      <c r="D883" s="127"/>
      <c r="E883" s="127"/>
      <c r="F883" s="1">
        <f t="shared" si="10"/>
        <v>0</v>
      </c>
    </row>
    <row r="884" s="1" customFormat="1" ht="27" hidden="1" customHeight="1" spans="1:6">
      <c r="A884" s="125">
        <v>2130502</v>
      </c>
      <c r="B884" s="126" t="s">
        <v>340</v>
      </c>
      <c r="C884" s="127">
        <v>0</v>
      </c>
      <c r="D884" s="127"/>
      <c r="E884" s="127"/>
      <c r="F884" s="1">
        <f t="shared" si="10"/>
        <v>0</v>
      </c>
    </row>
    <row r="885" s="1" customFormat="1" ht="27" hidden="1" customHeight="1" spans="1:6">
      <c r="A885" s="125">
        <v>2130503</v>
      </c>
      <c r="B885" s="126" t="s">
        <v>341</v>
      </c>
      <c r="C885" s="127">
        <v>0</v>
      </c>
      <c r="D885" s="127"/>
      <c r="E885" s="127"/>
      <c r="F885" s="1">
        <f t="shared" si="10"/>
        <v>0</v>
      </c>
    </row>
    <row r="886" s="1" customFormat="1" ht="27" customHeight="1" spans="1:6">
      <c r="A886" s="125">
        <v>2130504</v>
      </c>
      <c r="B886" s="126" t="s">
        <v>992</v>
      </c>
      <c r="C886" s="127">
        <v>469</v>
      </c>
      <c r="D886" s="127">
        <v>110</v>
      </c>
      <c r="E886" s="127"/>
      <c r="F886" s="114" t="s">
        <v>337</v>
      </c>
    </row>
    <row r="887" s="1" customFormat="1" ht="27" hidden="1" customHeight="1" spans="1:6">
      <c r="A887" s="125">
        <v>2130505</v>
      </c>
      <c r="B887" s="126" t="s">
        <v>993</v>
      </c>
      <c r="C887" s="127">
        <v>0</v>
      </c>
      <c r="D887" s="127"/>
      <c r="E887" s="127"/>
      <c r="F887" s="1">
        <f t="shared" si="10"/>
        <v>0</v>
      </c>
    </row>
    <row r="888" s="1" customFormat="1" ht="27" hidden="1" customHeight="1" spans="1:6">
      <c r="A888" s="125">
        <v>2130506</v>
      </c>
      <c r="B888" s="126" t="s">
        <v>994</v>
      </c>
      <c r="C888" s="127">
        <v>0</v>
      </c>
      <c r="D888" s="127"/>
      <c r="E888" s="127"/>
      <c r="F888" s="1">
        <f t="shared" si="10"/>
        <v>0</v>
      </c>
    </row>
    <row r="889" s="1" customFormat="1" ht="27" hidden="1" customHeight="1" spans="1:6">
      <c r="A889" s="125">
        <v>2130507</v>
      </c>
      <c r="B889" s="126" t="s">
        <v>995</v>
      </c>
      <c r="C889" s="127">
        <v>0</v>
      </c>
      <c r="D889" s="127"/>
      <c r="E889" s="127"/>
      <c r="F889" s="1">
        <f t="shared" si="10"/>
        <v>0</v>
      </c>
    </row>
    <row r="890" s="1" customFormat="1" ht="27" hidden="1" customHeight="1" spans="1:6">
      <c r="A890" s="125">
        <v>2130508</v>
      </c>
      <c r="B890" s="126" t="s">
        <v>996</v>
      </c>
      <c r="C890" s="127">
        <v>0</v>
      </c>
      <c r="D890" s="127"/>
      <c r="E890" s="127"/>
      <c r="F890" s="1">
        <f t="shared" si="10"/>
        <v>0</v>
      </c>
    </row>
    <row r="891" s="1" customFormat="1" ht="27" hidden="1" customHeight="1" spans="1:6">
      <c r="A891" s="125">
        <v>2130550</v>
      </c>
      <c r="B891" s="126" t="s">
        <v>348</v>
      </c>
      <c r="C891" s="127">
        <v>0</v>
      </c>
      <c r="D891" s="127"/>
      <c r="E891" s="127"/>
      <c r="F891" s="1">
        <f t="shared" si="10"/>
        <v>0</v>
      </c>
    </row>
    <row r="892" s="1" customFormat="1" ht="27" customHeight="1" spans="1:6">
      <c r="A892" s="125">
        <v>2130599</v>
      </c>
      <c r="B892" s="126" t="s">
        <v>997</v>
      </c>
      <c r="C892" s="127">
        <v>10585</v>
      </c>
      <c r="D892" s="127">
        <v>10691</v>
      </c>
      <c r="E892" s="127">
        <v>776</v>
      </c>
      <c r="F892" s="114" t="s">
        <v>337</v>
      </c>
    </row>
    <row r="893" s="1" customFormat="1" ht="27" customHeight="1" spans="1:6">
      <c r="A893" s="122">
        <v>21307</v>
      </c>
      <c r="B893" s="123" t="s">
        <v>998</v>
      </c>
      <c r="C893" s="124">
        <f>SUM(C894:C899)</f>
        <v>9176</v>
      </c>
      <c r="D893" s="124">
        <f>SUM(D894:D899)</f>
        <v>13780</v>
      </c>
      <c r="E893" s="124">
        <f>SUM(E894:E899)</f>
        <v>9534</v>
      </c>
      <c r="F893" s="114" t="s">
        <v>337</v>
      </c>
    </row>
    <row r="894" s="1" customFormat="1" ht="27" customHeight="1" spans="1:6">
      <c r="A894" s="125">
        <v>2130701</v>
      </c>
      <c r="B894" s="126" t="s">
        <v>999</v>
      </c>
      <c r="C894" s="127">
        <v>74</v>
      </c>
      <c r="D894" s="127">
        <v>1619</v>
      </c>
      <c r="E894" s="127">
        <v>661</v>
      </c>
      <c r="F894" s="114" t="s">
        <v>337</v>
      </c>
    </row>
    <row r="895" s="1" customFormat="1" ht="27" hidden="1" customHeight="1" spans="1:6">
      <c r="A895" s="125">
        <v>2130704</v>
      </c>
      <c r="B895" s="126" t="s">
        <v>1000</v>
      </c>
      <c r="C895" s="127">
        <v>0</v>
      </c>
      <c r="D895" s="127"/>
      <c r="E895" s="127"/>
      <c r="F895" s="1">
        <f t="shared" si="10"/>
        <v>0</v>
      </c>
    </row>
    <row r="896" s="1" customFormat="1" ht="27" customHeight="1" spans="1:6">
      <c r="A896" s="125">
        <v>2130705</v>
      </c>
      <c r="B896" s="126" t="s">
        <v>1001</v>
      </c>
      <c r="C896" s="127">
        <v>9102</v>
      </c>
      <c r="D896" s="127">
        <v>11789</v>
      </c>
      <c r="E896" s="127">
        <v>8873</v>
      </c>
      <c r="F896" s="114" t="s">
        <v>337</v>
      </c>
    </row>
    <row r="897" s="1" customFormat="1" ht="27" hidden="1" customHeight="1" spans="1:6">
      <c r="A897" s="125">
        <v>2130706</v>
      </c>
      <c r="B897" s="126" t="s">
        <v>1002</v>
      </c>
      <c r="C897" s="127"/>
      <c r="D897" s="127"/>
      <c r="E897" s="127"/>
      <c r="F897" s="1">
        <f t="shared" si="10"/>
        <v>0</v>
      </c>
    </row>
    <row r="898" s="1" customFormat="1" ht="27" hidden="1" customHeight="1" spans="1:6">
      <c r="A898" s="125">
        <v>2130707</v>
      </c>
      <c r="B898" s="126" t="s">
        <v>1003</v>
      </c>
      <c r="C898" s="127">
        <v>0</v>
      </c>
      <c r="D898" s="127"/>
      <c r="E898" s="127"/>
      <c r="F898" s="1">
        <f t="shared" si="10"/>
        <v>0</v>
      </c>
    </row>
    <row r="899" s="1" customFormat="1" ht="27" customHeight="1" spans="1:6">
      <c r="A899" s="125">
        <v>2130799</v>
      </c>
      <c r="B899" s="126" t="s">
        <v>1004</v>
      </c>
      <c r="C899" s="127"/>
      <c r="D899" s="127">
        <v>372</v>
      </c>
      <c r="E899" s="127"/>
      <c r="F899" s="114" t="s">
        <v>337</v>
      </c>
    </row>
    <row r="900" s="1" customFormat="1" ht="27" customHeight="1" spans="1:6">
      <c r="A900" s="122">
        <v>21308</v>
      </c>
      <c r="B900" s="123" t="s">
        <v>1005</v>
      </c>
      <c r="C900" s="124">
        <f>SUM(C901:C905)</f>
        <v>4522</v>
      </c>
      <c r="D900" s="124">
        <f>SUM(D901:D905)</f>
        <v>150</v>
      </c>
      <c r="E900" s="124">
        <f>SUM(E901:E905)</f>
        <v>404</v>
      </c>
      <c r="F900" s="114" t="s">
        <v>337</v>
      </c>
    </row>
    <row r="901" s="1" customFormat="1" ht="27" hidden="1" customHeight="1" spans="1:6">
      <c r="A901" s="125">
        <v>2130801</v>
      </c>
      <c r="B901" s="126" t="s">
        <v>1006</v>
      </c>
      <c r="C901" s="127">
        <v>0</v>
      </c>
      <c r="D901" s="127"/>
      <c r="E901" s="127"/>
      <c r="F901" s="1">
        <f t="shared" si="10"/>
        <v>0</v>
      </c>
    </row>
    <row r="902" s="1" customFormat="1" ht="27" customHeight="1" spans="1:6">
      <c r="A902" s="125">
        <v>2130803</v>
      </c>
      <c r="B902" s="126" t="s">
        <v>1007</v>
      </c>
      <c r="C902" s="127">
        <v>4522</v>
      </c>
      <c r="D902" s="127">
        <v>150</v>
      </c>
      <c r="E902" s="127">
        <v>402</v>
      </c>
      <c r="F902" s="114" t="s">
        <v>337</v>
      </c>
    </row>
    <row r="903" s="1" customFormat="1" ht="27" hidden="1" customHeight="1" spans="1:6">
      <c r="A903" s="125">
        <v>2130804</v>
      </c>
      <c r="B903" s="126" t="s">
        <v>1008</v>
      </c>
      <c r="C903" s="127">
        <v>0</v>
      </c>
      <c r="D903" s="127"/>
      <c r="E903" s="127"/>
      <c r="F903" s="1">
        <f t="shared" ref="F902:F965" si="11">D903+E903</f>
        <v>0</v>
      </c>
    </row>
    <row r="904" s="1" customFormat="1" ht="27" hidden="1" customHeight="1" spans="1:6">
      <c r="A904" s="125">
        <v>2130805</v>
      </c>
      <c r="B904" s="126" t="s">
        <v>1009</v>
      </c>
      <c r="C904" s="127">
        <v>0</v>
      </c>
      <c r="D904" s="127"/>
      <c r="E904" s="127"/>
      <c r="F904" s="1">
        <f t="shared" si="11"/>
        <v>0</v>
      </c>
    </row>
    <row r="905" s="1" customFormat="1" ht="27" customHeight="1" spans="1:6">
      <c r="A905" s="125">
        <v>2130899</v>
      </c>
      <c r="B905" s="126" t="s">
        <v>1010</v>
      </c>
      <c r="C905" s="127">
        <v>0</v>
      </c>
      <c r="D905" s="127"/>
      <c r="E905" s="127">
        <v>2</v>
      </c>
      <c r="F905" s="114" t="s">
        <v>337</v>
      </c>
    </row>
    <row r="906" s="1" customFormat="1" ht="27" hidden="1" customHeight="1" spans="1:6">
      <c r="A906" s="122">
        <v>21309</v>
      </c>
      <c r="B906" s="123" t="s">
        <v>1011</v>
      </c>
      <c r="C906" s="124"/>
      <c r="D906" s="124"/>
      <c r="E906" s="124"/>
      <c r="F906" s="1">
        <f t="shared" si="11"/>
        <v>0</v>
      </c>
    </row>
    <row r="907" s="1" customFormat="1" ht="27" hidden="1" customHeight="1" spans="1:6">
      <c r="A907" s="125">
        <v>2130901</v>
      </c>
      <c r="B907" s="126" t="s">
        <v>1012</v>
      </c>
      <c r="C907" s="127">
        <v>0</v>
      </c>
      <c r="D907" s="127"/>
      <c r="E907" s="127"/>
      <c r="F907" s="1">
        <f t="shared" si="11"/>
        <v>0</v>
      </c>
    </row>
    <row r="908" s="1" customFormat="1" ht="27" hidden="1" customHeight="1" spans="1:6">
      <c r="A908" s="125">
        <v>2130999</v>
      </c>
      <c r="B908" s="126" t="s">
        <v>1013</v>
      </c>
      <c r="C908" s="127">
        <v>0</v>
      </c>
      <c r="D908" s="127"/>
      <c r="E908" s="127"/>
      <c r="F908" s="1">
        <f t="shared" si="11"/>
        <v>0</v>
      </c>
    </row>
    <row r="909" s="1" customFormat="1" ht="27" customHeight="1" spans="1:6">
      <c r="A909" s="122">
        <v>21399</v>
      </c>
      <c r="B909" s="123" t="s">
        <v>1014</v>
      </c>
      <c r="C909" s="124">
        <f>SUM(C910:C911)</f>
        <v>15770</v>
      </c>
      <c r="D909" s="124">
        <f>SUM(D910:D911)</f>
        <v>867</v>
      </c>
      <c r="E909" s="124">
        <f>SUM(E910:E911)</f>
        <v>260</v>
      </c>
      <c r="F909" s="114" t="s">
        <v>337</v>
      </c>
    </row>
    <row r="910" s="1" customFormat="1" ht="27" hidden="1" customHeight="1" spans="1:6">
      <c r="A910" s="125">
        <v>2139901</v>
      </c>
      <c r="B910" s="126" t="s">
        <v>1015</v>
      </c>
      <c r="C910" s="127">
        <v>0</v>
      </c>
      <c r="D910" s="127"/>
      <c r="E910" s="127"/>
      <c r="F910" s="1">
        <f t="shared" si="11"/>
        <v>0</v>
      </c>
    </row>
    <row r="911" s="1" customFormat="1" ht="27" customHeight="1" spans="1:6">
      <c r="A911" s="125">
        <v>2139999</v>
      </c>
      <c r="B911" s="126" t="s">
        <v>1016</v>
      </c>
      <c r="C911" s="127">
        <v>15770</v>
      </c>
      <c r="D911" s="127">
        <v>867</v>
      </c>
      <c r="E911" s="127">
        <v>260</v>
      </c>
      <c r="F911" s="114" t="s">
        <v>337</v>
      </c>
    </row>
    <row r="912" s="1" customFormat="1" ht="27" customHeight="1" spans="1:6">
      <c r="A912" s="119">
        <v>214</v>
      </c>
      <c r="B912" s="120" t="s">
        <v>111</v>
      </c>
      <c r="C912" s="121">
        <f>C913+C935+C945+C955+C962+C967</f>
        <v>17659</v>
      </c>
      <c r="D912" s="121">
        <f>D913+D935+D945+D955+D962+D967</f>
        <v>9810</v>
      </c>
      <c r="E912" s="121">
        <f>E913+E935+E945+E955+E962+E967</f>
        <v>10224</v>
      </c>
      <c r="F912" s="114" t="s">
        <v>337</v>
      </c>
    </row>
    <row r="913" s="1" customFormat="1" ht="27" customHeight="1" spans="1:6">
      <c r="A913" s="122">
        <v>21401</v>
      </c>
      <c r="B913" s="123" t="s">
        <v>1017</v>
      </c>
      <c r="C913" s="124">
        <f>SUM(C914:C934)</f>
        <v>17508</v>
      </c>
      <c r="D913" s="124">
        <f>SUM(D914:D934)</f>
        <v>9749</v>
      </c>
      <c r="E913" s="124">
        <f>SUM(E914:E934)</f>
        <v>9956</v>
      </c>
      <c r="F913" s="114" t="s">
        <v>337</v>
      </c>
    </row>
    <row r="914" s="1" customFormat="1" ht="27" customHeight="1" spans="1:6">
      <c r="A914" s="125">
        <v>2140101</v>
      </c>
      <c r="B914" s="126" t="s">
        <v>339</v>
      </c>
      <c r="C914" s="127">
        <v>1340</v>
      </c>
      <c r="D914" s="127">
        <v>1296</v>
      </c>
      <c r="E914" s="127">
        <v>1441</v>
      </c>
      <c r="F914" s="114" t="s">
        <v>337</v>
      </c>
    </row>
    <row r="915" s="1" customFormat="1" ht="27" customHeight="1" spans="1:6">
      <c r="A915" s="125">
        <v>2140102</v>
      </c>
      <c r="B915" s="126" t="s">
        <v>340</v>
      </c>
      <c r="C915" s="127">
        <v>300</v>
      </c>
      <c r="D915" s="127">
        <v>131</v>
      </c>
      <c r="E915" s="127">
        <v>136</v>
      </c>
      <c r="F915" s="114" t="s">
        <v>337</v>
      </c>
    </row>
    <row r="916" s="1" customFormat="1" ht="27" hidden="1" customHeight="1" spans="1:6">
      <c r="A916" s="125">
        <v>2140103</v>
      </c>
      <c r="B916" s="126" t="s">
        <v>341</v>
      </c>
      <c r="C916" s="127"/>
      <c r="D916" s="127"/>
      <c r="E916" s="127"/>
      <c r="F916" s="1">
        <f t="shared" si="11"/>
        <v>0</v>
      </c>
    </row>
    <row r="917" s="1" customFormat="1" ht="27" customHeight="1" spans="1:6">
      <c r="A917" s="125">
        <v>2140104</v>
      </c>
      <c r="B917" s="126" t="s">
        <v>1018</v>
      </c>
      <c r="C917" s="127">
        <v>12119</v>
      </c>
      <c r="D917" s="127">
        <v>4266</v>
      </c>
      <c r="E917" s="127">
        <v>5473</v>
      </c>
      <c r="F917" s="114" t="s">
        <v>337</v>
      </c>
    </row>
    <row r="918" s="1" customFormat="1" ht="27" customHeight="1" spans="1:6">
      <c r="A918" s="125">
        <v>2140106</v>
      </c>
      <c r="B918" s="126" t="s">
        <v>1019</v>
      </c>
      <c r="C918" s="127">
        <v>1807</v>
      </c>
      <c r="D918" s="127">
        <v>3256</v>
      </c>
      <c r="E918" s="127">
        <v>2547</v>
      </c>
      <c r="F918" s="114" t="s">
        <v>337</v>
      </c>
    </row>
    <row r="919" s="1" customFormat="1" ht="27" customHeight="1" spans="1:6">
      <c r="A919" s="125">
        <v>2140109</v>
      </c>
      <c r="B919" s="126" t="s">
        <v>1020</v>
      </c>
      <c r="C919" s="127">
        <v>79</v>
      </c>
      <c r="D919" s="127">
        <v>79</v>
      </c>
      <c r="E919" s="127">
        <v>20</v>
      </c>
      <c r="F919" s="114" t="s">
        <v>337</v>
      </c>
    </row>
    <row r="920" s="1" customFormat="1" ht="27" customHeight="1" spans="1:6">
      <c r="A920" s="125">
        <v>2140110</v>
      </c>
      <c r="B920" s="126" t="s">
        <v>1021</v>
      </c>
      <c r="C920" s="127">
        <v>79</v>
      </c>
      <c r="D920" s="127">
        <v>117</v>
      </c>
      <c r="E920" s="127">
        <v>99</v>
      </c>
      <c r="F920" s="114" t="s">
        <v>337</v>
      </c>
    </row>
    <row r="921" s="1" customFormat="1" ht="27" hidden="1" customHeight="1" spans="1:6">
      <c r="A921" s="125">
        <v>2140111</v>
      </c>
      <c r="B921" s="126" t="s">
        <v>1022</v>
      </c>
      <c r="C921" s="127">
        <v>0</v>
      </c>
      <c r="D921" s="127"/>
      <c r="E921" s="127"/>
      <c r="F921" s="1">
        <f t="shared" si="11"/>
        <v>0</v>
      </c>
    </row>
    <row r="922" s="1" customFormat="1" ht="27" customHeight="1" spans="1:6">
      <c r="A922" s="125">
        <v>2140112</v>
      </c>
      <c r="B922" s="126" t="s">
        <v>1023</v>
      </c>
      <c r="C922" s="127">
        <v>1329</v>
      </c>
      <c r="D922" s="127">
        <v>301</v>
      </c>
      <c r="E922" s="127">
        <v>22</v>
      </c>
      <c r="F922" s="114" t="s">
        <v>337</v>
      </c>
    </row>
    <row r="923" s="1" customFormat="1" ht="27" hidden="1" customHeight="1" spans="1:6">
      <c r="A923" s="125">
        <v>2140114</v>
      </c>
      <c r="B923" s="126" t="s">
        <v>1024</v>
      </c>
      <c r="C923" s="127">
        <v>0</v>
      </c>
      <c r="D923" s="127"/>
      <c r="E923" s="127"/>
      <c r="F923" s="1">
        <f t="shared" si="11"/>
        <v>0</v>
      </c>
    </row>
    <row r="924" s="1" customFormat="1" ht="27" hidden="1" customHeight="1" spans="1:6">
      <c r="A924" s="125">
        <v>2140122</v>
      </c>
      <c r="B924" s="126" t="s">
        <v>1025</v>
      </c>
      <c r="C924" s="127">
        <v>0</v>
      </c>
      <c r="D924" s="127"/>
      <c r="E924" s="127"/>
      <c r="F924" s="1">
        <f t="shared" si="11"/>
        <v>0</v>
      </c>
    </row>
    <row r="925" s="1" customFormat="1" ht="27" hidden="1" customHeight="1" spans="1:6">
      <c r="A925" s="125">
        <v>2140123</v>
      </c>
      <c r="B925" s="126" t="s">
        <v>1026</v>
      </c>
      <c r="C925" s="127">
        <v>0</v>
      </c>
      <c r="D925" s="127"/>
      <c r="E925" s="127"/>
      <c r="F925" s="1">
        <f t="shared" si="11"/>
        <v>0</v>
      </c>
    </row>
    <row r="926" s="1" customFormat="1" ht="27" hidden="1" customHeight="1" spans="1:6">
      <c r="A926" s="125">
        <v>2140127</v>
      </c>
      <c r="B926" s="126" t="s">
        <v>1027</v>
      </c>
      <c r="C926" s="127">
        <v>0</v>
      </c>
      <c r="D926" s="127"/>
      <c r="E926" s="127"/>
      <c r="F926" s="1">
        <f t="shared" si="11"/>
        <v>0</v>
      </c>
    </row>
    <row r="927" s="1" customFormat="1" ht="27" hidden="1" customHeight="1" spans="1:6">
      <c r="A927" s="125">
        <v>2140128</v>
      </c>
      <c r="B927" s="126" t="s">
        <v>1028</v>
      </c>
      <c r="C927" s="127">
        <v>0</v>
      </c>
      <c r="D927" s="127"/>
      <c r="E927" s="127"/>
      <c r="F927" s="1">
        <f t="shared" si="11"/>
        <v>0</v>
      </c>
    </row>
    <row r="928" s="1" customFormat="1" ht="27" hidden="1" customHeight="1" spans="1:6">
      <c r="A928" s="125">
        <v>2140129</v>
      </c>
      <c r="B928" s="126" t="s">
        <v>1029</v>
      </c>
      <c r="C928" s="127">
        <v>0</v>
      </c>
      <c r="D928" s="127"/>
      <c r="E928" s="127"/>
      <c r="F928" s="1">
        <f t="shared" si="11"/>
        <v>0</v>
      </c>
    </row>
    <row r="929" s="1" customFormat="1" ht="27" hidden="1" customHeight="1" spans="1:6">
      <c r="A929" s="125">
        <v>2140130</v>
      </c>
      <c r="B929" s="126" t="s">
        <v>1030</v>
      </c>
      <c r="C929" s="127">
        <v>0</v>
      </c>
      <c r="D929" s="127"/>
      <c r="E929" s="127"/>
      <c r="F929" s="1">
        <f t="shared" si="11"/>
        <v>0</v>
      </c>
    </row>
    <row r="930" s="1" customFormat="1" ht="27" hidden="1" customHeight="1" spans="1:6">
      <c r="A930" s="125">
        <v>2140131</v>
      </c>
      <c r="B930" s="126" t="s">
        <v>1031</v>
      </c>
      <c r="C930" s="127">
        <v>0</v>
      </c>
      <c r="D930" s="127"/>
      <c r="E930" s="127"/>
      <c r="F930" s="1">
        <f t="shared" si="11"/>
        <v>0</v>
      </c>
    </row>
    <row r="931" s="1" customFormat="1" ht="27" hidden="1" customHeight="1" spans="1:6">
      <c r="A931" s="125">
        <v>2140133</v>
      </c>
      <c r="B931" s="126" t="s">
        <v>1032</v>
      </c>
      <c r="C931" s="127">
        <v>0</v>
      </c>
      <c r="D931" s="127"/>
      <c r="E931" s="127"/>
      <c r="F931" s="1">
        <f t="shared" si="11"/>
        <v>0</v>
      </c>
    </row>
    <row r="932" s="1" customFormat="1" ht="27" hidden="1" customHeight="1" spans="1:6">
      <c r="A932" s="125">
        <v>2140136</v>
      </c>
      <c r="B932" s="126" t="s">
        <v>1033</v>
      </c>
      <c r="C932" s="127">
        <v>0</v>
      </c>
      <c r="D932" s="127"/>
      <c r="E932" s="127"/>
      <c r="F932" s="1">
        <f t="shared" si="11"/>
        <v>0</v>
      </c>
    </row>
    <row r="933" s="1" customFormat="1" ht="27" hidden="1" customHeight="1" spans="1:6">
      <c r="A933" s="125">
        <v>2140138</v>
      </c>
      <c r="B933" s="126" t="s">
        <v>1034</v>
      </c>
      <c r="C933" s="127">
        <v>0</v>
      </c>
      <c r="D933" s="127"/>
      <c r="E933" s="127"/>
      <c r="F933" s="1">
        <f t="shared" si="11"/>
        <v>0</v>
      </c>
    </row>
    <row r="934" s="1" customFormat="1" ht="27" customHeight="1" spans="1:6">
      <c r="A934" s="125">
        <v>2140199</v>
      </c>
      <c r="B934" s="126" t="s">
        <v>1035</v>
      </c>
      <c r="C934" s="127">
        <v>455</v>
      </c>
      <c r="D934" s="127">
        <v>303</v>
      </c>
      <c r="E934" s="127">
        <v>218</v>
      </c>
      <c r="F934" s="114" t="s">
        <v>337</v>
      </c>
    </row>
    <row r="935" s="1" customFormat="1" ht="27" hidden="1" customHeight="1" spans="1:6">
      <c r="A935" s="122">
        <v>21402</v>
      </c>
      <c r="B935" s="123" t="s">
        <v>1036</v>
      </c>
      <c r="C935" s="124">
        <f>SUM(C936:C944)</f>
        <v>0</v>
      </c>
      <c r="D935" s="124">
        <f>SUM(D936:D944)</f>
        <v>0</v>
      </c>
      <c r="E935" s="124">
        <f>SUM(E936:E944)</f>
        <v>0</v>
      </c>
      <c r="F935" s="1">
        <f t="shared" si="11"/>
        <v>0</v>
      </c>
    </row>
    <row r="936" s="1" customFormat="1" ht="27" hidden="1" customHeight="1" spans="1:6">
      <c r="A936" s="125">
        <v>2140201</v>
      </c>
      <c r="B936" s="126" t="s">
        <v>339</v>
      </c>
      <c r="C936" s="127">
        <v>0</v>
      </c>
      <c r="D936" s="127"/>
      <c r="E936" s="127"/>
      <c r="F936" s="1">
        <f t="shared" si="11"/>
        <v>0</v>
      </c>
    </row>
    <row r="937" s="1" customFormat="1" ht="27" hidden="1" customHeight="1" spans="1:6">
      <c r="A937" s="125">
        <v>2140202</v>
      </c>
      <c r="B937" s="126" t="s">
        <v>340</v>
      </c>
      <c r="C937" s="127">
        <v>0</v>
      </c>
      <c r="D937" s="127"/>
      <c r="E937" s="127"/>
      <c r="F937" s="1">
        <f t="shared" si="11"/>
        <v>0</v>
      </c>
    </row>
    <row r="938" s="1" customFormat="1" ht="27" hidden="1" customHeight="1" spans="1:6">
      <c r="A938" s="125">
        <v>2140203</v>
      </c>
      <c r="B938" s="126" t="s">
        <v>341</v>
      </c>
      <c r="C938" s="127">
        <v>0</v>
      </c>
      <c r="D938" s="127"/>
      <c r="E938" s="127"/>
      <c r="F938" s="1">
        <f t="shared" si="11"/>
        <v>0</v>
      </c>
    </row>
    <row r="939" s="1" customFormat="1" ht="27" hidden="1" customHeight="1" spans="1:6">
      <c r="A939" s="125">
        <v>2140204</v>
      </c>
      <c r="B939" s="126" t="s">
        <v>1037</v>
      </c>
      <c r="C939" s="127">
        <v>0</v>
      </c>
      <c r="D939" s="127"/>
      <c r="E939" s="127"/>
      <c r="F939" s="1">
        <f t="shared" si="11"/>
        <v>0</v>
      </c>
    </row>
    <row r="940" s="1" customFormat="1" ht="27" hidden="1" customHeight="1" spans="1:6">
      <c r="A940" s="125">
        <v>2140205</v>
      </c>
      <c r="B940" s="126" t="s">
        <v>1038</v>
      </c>
      <c r="C940" s="127">
        <v>0</v>
      </c>
      <c r="D940" s="127"/>
      <c r="E940" s="127"/>
      <c r="F940" s="1">
        <f t="shared" si="11"/>
        <v>0</v>
      </c>
    </row>
    <row r="941" s="1" customFormat="1" ht="27" hidden="1" customHeight="1" spans="1:6">
      <c r="A941" s="125">
        <v>2140206</v>
      </c>
      <c r="B941" s="126" t="s">
        <v>1039</v>
      </c>
      <c r="C941" s="127">
        <v>0</v>
      </c>
      <c r="D941" s="127"/>
      <c r="E941" s="127"/>
      <c r="F941" s="1">
        <f t="shared" si="11"/>
        <v>0</v>
      </c>
    </row>
    <row r="942" s="1" customFormat="1" ht="27" hidden="1" customHeight="1" spans="1:6">
      <c r="A942" s="125">
        <v>2140207</v>
      </c>
      <c r="B942" s="126" t="s">
        <v>1040</v>
      </c>
      <c r="C942" s="127">
        <v>0</v>
      </c>
      <c r="D942" s="127"/>
      <c r="E942" s="127"/>
      <c r="F942" s="1">
        <f t="shared" si="11"/>
        <v>0</v>
      </c>
    </row>
    <row r="943" s="1" customFormat="1" ht="27" hidden="1" customHeight="1" spans="1:6">
      <c r="A943" s="125">
        <v>2140208</v>
      </c>
      <c r="B943" s="126" t="s">
        <v>1041</v>
      </c>
      <c r="C943" s="127">
        <v>0</v>
      </c>
      <c r="D943" s="127"/>
      <c r="E943" s="127"/>
      <c r="F943" s="1">
        <f t="shared" si="11"/>
        <v>0</v>
      </c>
    </row>
    <row r="944" s="111" customFormat="1" ht="27" hidden="1" customHeight="1" spans="1:6">
      <c r="A944" s="136">
        <v>2140299</v>
      </c>
      <c r="B944" s="137" t="s">
        <v>1042</v>
      </c>
      <c r="C944" s="138">
        <v>0</v>
      </c>
      <c r="D944" s="138"/>
      <c r="E944" s="138"/>
      <c r="F944" s="1">
        <f t="shared" si="11"/>
        <v>0</v>
      </c>
    </row>
    <row r="945" s="1" customFormat="1" ht="27" hidden="1" customHeight="1" spans="1:6">
      <c r="A945" s="122">
        <v>21403</v>
      </c>
      <c r="B945" s="123" t="s">
        <v>1043</v>
      </c>
      <c r="C945" s="124">
        <f>SUM(C946:C954)</f>
        <v>0</v>
      </c>
      <c r="D945" s="124">
        <f>SUM(D946:D954)</f>
        <v>0</v>
      </c>
      <c r="E945" s="124">
        <f>SUM(E946:E954)</f>
        <v>0</v>
      </c>
      <c r="F945" s="1">
        <f t="shared" si="11"/>
        <v>0</v>
      </c>
    </row>
    <row r="946" s="1" customFormat="1" ht="27" hidden="1" customHeight="1" spans="1:6">
      <c r="A946" s="125">
        <v>2140301</v>
      </c>
      <c r="B946" s="126" t="s">
        <v>339</v>
      </c>
      <c r="C946" s="127">
        <v>0</v>
      </c>
      <c r="D946" s="127"/>
      <c r="E946" s="127"/>
      <c r="F946" s="1">
        <f t="shared" si="11"/>
        <v>0</v>
      </c>
    </row>
    <row r="947" s="1" customFormat="1" ht="27" hidden="1" customHeight="1" spans="1:6">
      <c r="A947" s="125">
        <v>2140302</v>
      </c>
      <c r="B947" s="126" t="s">
        <v>340</v>
      </c>
      <c r="C947" s="127">
        <v>0</v>
      </c>
      <c r="D947" s="127"/>
      <c r="E947" s="127"/>
      <c r="F947" s="1">
        <f t="shared" si="11"/>
        <v>0</v>
      </c>
    </row>
    <row r="948" s="1" customFormat="1" ht="27" hidden="1" customHeight="1" spans="1:6">
      <c r="A948" s="125">
        <v>2140303</v>
      </c>
      <c r="B948" s="126" t="s">
        <v>341</v>
      </c>
      <c r="C948" s="127">
        <v>0</v>
      </c>
      <c r="D948" s="127"/>
      <c r="E948" s="127"/>
      <c r="F948" s="1">
        <f t="shared" si="11"/>
        <v>0</v>
      </c>
    </row>
    <row r="949" s="1" customFormat="1" ht="27" hidden="1" customHeight="1" spans="1:6">
      <c r="A949" s="125">
        <v>2140304</v>
      </c>
      <c r="B949" s="126" t="s">
        <v>1044</v>
      </c>
      <c r="C949" s="127">
        <v>0</v>
      </c>
      <c r="D949" s="127"/>
      <c r="E949" s="127"/>
      <c r="F949" s="1">
        <f t="shared" si="11"/>
        <v>0</v>
      </c>
    </row>
    <row r="950" s="1" customFormat="1" ht="27" hidden="1" customHeight="1" spans="1:6">
      <c r="A950" s="125">
        <v>2140305</v>
      </c>
      <c r="B950" s="126" t="s">
        <v>1045</v>
      </c>
      <c r="C950" s="127">
        <v>0</v>
      </c>
      <c r="D950" s="127"/>
      <c r="E950" s="127"/>
      <c r="F950" s="1">
        <f t="shared" si="11"/>
        <v>0</v>
      </c>
    </row>
    <row r="951" s="1" customFormat="1" ht="27" hidden="1" customHeight="1" spans="1:6">
      <c r="A951" s="125">
        <v>2140306</v>
      </c>
      <c r="B951" s="126" t="s">
        <v>1046</v>
      </c>
      <c r="C951" s="127">
        <v>0</v>
      </c>
      <c r="D951" s="127"/>
      <c r="E951" s="127"/>
      <c r="F951" s="1">
        <f t="shared" si="11"/>
        <v>0</v>
      </c>
    </row>
    <row r="952" s="1" customFormat="1" ht="27" hidden="1" customHeight="1" spans="1:6">
      <c r="A952" s="125">
        <v>2140307</v>
      </c>
      <c r="B952" s="126" t="s">
        <v>1047</v>
      </c>
      <c r="C952" s="127">
        <v>0</v>
      </c>
      <c r="D952" s="127"/>
      <c r="E952" s="127"/>
      <c r="F952" s="1">
        <f t="shared" si="11"/>
        <v>0</v>
      </c>
    </row>
    <row r="953" s="1" customFormat="1" ht="27" hidden="1" customHeight="1" spans="1:6">
      <c r="A953" s="125">
        <v>2140308</v>
      </c>
      <c r="B953" s="126" t="s">
        <v>1048</v>
      </c>
      <c r="C953" s="127">
        <v>0</v>
      </c>
      <c r="D953" s="127"/>
      <c r="E953" s="127"/>
      <c r="F953" s="1">
        <f t="shared" si="11"/>
        <v>0</v>
      </c>
    </row>
    <row r="954" s="1" customFormat="1" ht="27" hidden="1" customHeight="1" spans="1:6">
      <c r="A954" s="125">
        <v>2140399</v>
      </c>
      <c r="B954" s="126" t="s">
        <v>1049</v>
      </c>
      <c r="C954" s="127">
        <v>0</v>
      </c>
      <c r="D954" s="127"/>
      <c r="E954" s="127"/>
      <c r="F954" s="1">
        <f t="shared" si="11"/>
        <v>0</v>
      </c>
    </row>
    <row r="955" s="1" customFormat="1" ht="27" hidden="1" customHeight="1" spans="1:6">
      <c r="A955" s="122">
        <v>21405</v>
      </c>
      <c r="B955" s="123" t="s">
        <v>1050</v>
      </c>
      <c r="C955" s="124">
        <f>SUM(C956:C961)</f>
        <v>0</v>
      </c>
      <c r="D955" s="124">
        <f>SUM(D956:D961)</f>
        <v>0</v>
      </c>
      <c r="E955" s="124">
        <f>SUM(E956:E961)</f>
        <v>0</v>
      </c>
      <c r="F955" s="1">
        <f t="shared" si="11"/>
        <v>0</v>
      </c>
    </row>
    <row r="956" s="1" customFormat="1" ht="27" hidden="1" customHeight="1" spans="1:6">
      <c r="A956" s="125">
        <v>2140501</v>
      </c>
      <c r="B956" s="126" t="s">
        <v>339</v>
      </c>
      <c r="C956" s="127">
        <v>0</v>
      </c>
      <c r="D956" s="127"/>
      <c r="E956" s="127"/>
      <c r="F956" s="1">
        <f t="shared" si="11"/>
        <v>0</v>
      </c>
    </row>
    <row r="957" s="1" customFormat="1" ht="27" hidden="1" customHeight="1" spans="1:6">
      <c r="A957" s="125">
        <v>2140502</v>
      </c>
      <c r="B957" s="126" t="s">
        <v>340</v>
      </c>
      <c r="C957" s="127">
        <v>0</v>
      </c>
      <c r="D957" s="127"/>
      <c r="E957" s="127"/>
      <c r="F957" s="1">
        <f t="shared" si="11"/>
        <v>0</v>
      </c>
    </row>
    <row r="958" s="1" customFormat="1" ht="27" hidden="1" customHeight="1" spans="1:6">
      <c r="A958" s="125">
        <v>2140503</v>
      </c>
      <c r="B958" s="126" t="s">
        <v>341</v>
      </c>
      <c r="C958" s="127">
        <v>0</v>
      </c>
      <c r="D958" s="127"/>
      <c r="E958" s="127"/>
      <c r="F958" s="1">
        <f t="shared" si="11"/>
        <v>0</v>
      </c>
    </row>
    <row r="959" s="1" customFormat="1" ht="27" hidden="1" customHeight="1" spans="1:6">
      <c r="A959" s="125">
        <v>2140504</v>
      </c>
      <c r="B959" s="126" t="s">
        <v>1041</v>
      </c>
      <c r="C959" s="127">
        <v>0</v>
      </c>
      <c r="D959" s="127"/>
      <c r="E959" s="127"/>
      <c r="F959" s="1">
        <f t="shared" si="11"/>
        <v>0</v>
      </c>
    </row>
    <row r="960" s="1" customFormat="1" ht="27" hidden="1" customHeight="1" spans="1:6">
      <c r="A960" s="125">
        <v>2140505</v>
      </c>
      <c r="B960" s="126" t="s">
        <v>1051</v>
      </c>
      <c r="C960" s="127">
        <v>0</v>
      </c>
      <c r="D960" s="127"/>
      <c r="E960" s="127"/>
      <c r="F960" s="1">
        <f t="shared" si="11"/>
        <v>0</v>
      </c>
    </row>
    <row r="961" s="1" customFormat="1" ht="27" hidden="1" customHeight="1" spans="1:6">
      <c r="A961" s="125">
        <v>2140599</v>
      </c>
      <c r="B961" s="126" t="s">
        <v>1052</v>
      </c>
      <c r="C961" s="127">
        <v>0</v>
      </c>
      <c r="D961" s="127"/>
      <c r="E961" s="127"/>
      <c r="F961" s="1">
        <f t="shared" si="11"/>
        <v>0</v>
      </c>
    </row>
    <row r="962" s="1" customFormat="1" ht="27" hidden="1" customHeight="1" spans="1:6">
      <c r="A962" s="122">
        <v>21406</v>
      </c>
      <c r="B962" s="123" t="s">
        <v>1053</v>
      </c>
      <c r="C962" s="124">
        <f>SUM(C963:C966)</f>
        <v>0</v>
      </c>
      <c r="D962" s="124">
        <f>SUM(D963:D966)</f>
        <v>0</v>
      </c>
      <c r="E962" s="124">
        <f>SUM(E963:E966)</f>
        <v>0</v>
      </c>
      <c r="F962" s="1">
        <f t="shared" si="11"/>
        <v>0</v>
      </c>
    </row>
    <row r="963" s="1" customFormat="1" ht="27" hidden="1" customHeight="1" spans="1:6">
      <c r="A963" s="125">
        <v>2140601</v>
      </c>
      <c r="B963" s="126" t="s">
        <v>1054</v>
      </c>
      <c r="C963" s="127"/>
      <c r="D963" s="127"/>
      <c r="E963" s="127"/>
      <c r="F963" s="1">
        <f t="shared" si="11"/>
        <v>0</v>
      </c>
    </row>
    <row r="964" s="1" customFormat="1" ht="27" hidden="1" customHeight="1" spans="1:6">
      <c r="A964" s="125">
        <v>2140602</v>
      </c>
      <c r="B964" s="126" t="s">
        <v>1055</v>
      </c>
      <c r="C964" s="127">
        <v>0</v>
      </c>
      <c r="D964" s="127"/>
      <c r="E964" s="127"/>
      <c r="F964" s="1">
        <f t="shared" si="11"/>
        <v>0</v>
      </c>
    </row>
    <row r="965" s="1" customFormat="1" ht="27" hidden="1" customHeight="1" spans="1:6">
      <c r="A965" s="125">
        <v>2140603</v>
      </c>
      <c r="B965" s="126" t="s">
        <v>1056</v>
      </c>
      <c r="C965" s="127">
        <v>0</v>
      </c>
      <c r="D965" s="127"/>
      <c r="E965" s="127"/>
      <c r="F965" s="1">
        <f t="shared" si="11"/>
        <v>0</v>
      </c>
    </row>
    <row r="966" s="1" customFormat="1" ht="27" hidden="1" customHeight="1" spans="1:6">
      <c r="A966" s="125">
        <v>2140699</v>
      </c>
      <c r="B966" s="126" t="s">
        <v>1057</v>
      </c>
      <c r="C966" s="127"/>
      <c r="D966" s="127"/>
      <c r="E966" s="127"/>
      <c r="F966" s="1">
        <f t="shared" ref="F966:F1029" si="12">D966+E966</f>
        <v>0</v>
      </c>
    </row>
    <row r="967" s="1" customFormat="1" ht="27" customHeight="1" spans="1:6">
      <c r="A967" s="122">
        <v>21499</v>
      </c>
      <c r="B967" s="123" t="s">
        <v>1058</v>
      </c>
      <c r="C967" s="124">
        <f>C969+C968</f>
        <v>151</v>
      </c>
      <c r="D967" s="124">
        <f>D969+D968</f>
        <v>61</v>
      </c>
      <c r="E967" s="124">
        <f>E969+E968</f>
        <v>268</v>
      </c>
      <c r="F967" s="114" t="s">
        <v>337</v>
      </c>
    </row>
    <row r="968" s="1" customFormat="1" ht="27" customHeight="1" spans="1:6">
      <c r="A968" s="125">
        <v>2149901</v>
      </c>
      <c r="B968" s="126" t="s">
        <v>1059</v>
      </c>
      <c r="C968" s="127">
        <v>81</v>
      </c>
      <c r="D968" s="127">
        <v>9</v>
      </c>
      <c r="E968" s="127"/>
      <c r="F968" s="114" t="s">
        <v>337</v>
      </c>
    </row>
    <row r="969" s="1" customFormat="1" ht="27" customHeight="1" spans="1:6">
      <c r="A969" s="125">
        <v>2149999</v>
      </c>
      <c r="B969" s="126" t="s">
        <v>1060</v>
      </c>
      <c r="C969" s="127">
        <v>70</v>
      </c>
      <c r="D969" s="127">
        <v>52</v>
      </c>
      <c r="E969" s="127">
        <v>268</v>
      </c>
      <c r="F969" s="114" t="s">
        <v>337</v>
      </c>
    </row>
    <row r="970" s="1" customFormat="1" ht="27" customHeight="1" spans="1:6">
      <c r="A970" s="119">
        <v>215</v>
      </c>
      <c r="B970" s="120" t="s">
        <v>1061</v>
      </c>
      <c r="C970" s="121">
        <f>C971+C981+C997+C1002+C1013+C1020+C1028</f>
        <v>1420</v>
      </c>
      <c r="D970" s="121">
        <f>D971+D981+D997+D1002+D1013+D1020+D1028</f>
        <v>753</v>
      </c>
      <c r="E970" s="121">
        <f>E971+E981+E997+E1002+E1013+E1020+E1028</f>
        <v>1293</v>
      </c>
      <c r="F970" s="114" t="s">
        <v>337</v>
      </c>
    </row>
    <row r="971" s="1" customFormat="1" ht="27" hidden="1" customHeight="1" spans="1:6">
      <c r="A971" s="122">
        <v>21501</v>
      </c>
      <c r="B971" s="123" t="s">
        <v>1062</v>
      </c>
      <c r="C971" s="124"/>
      <c r="D971" s="124"/>
      <c r="E971" s="124"/>
      <c r="F971" s="1">
        <f t="shared" si="12"/>
        <v>0</v>
      </c>
    </row>
    <row r="972" s="1" customFormat="1" ht="27" hidden="1" customHeight="1" spans="1:6">
      <c r="A972" s="125">
        <v>2150101</v>
      </c>
      <c r="B972" s="126" t="s">
        <v>339</v>
      </c>
      <c r="C972" s="127">
        <v>0</v>
      </c>
      <c r="D972" s="127"/>
      <c r="E972" s="127"/>
      <c r="F972" s="1">
        <f t="shared" si="12"/>
        <v>0</v>
      </c>
    </row>
    <row r="973" s="1" customFormat="1" ht="27" hidden="1" customHeight="1" spans="1:6">
      <c r="A973" s="125">
        <v>2150102</v>
      </c>
      <c r="B973" s="126" t="s">
        <v>340</v>
      </c>
      <c r="C973" s="127">
        <v>0</v>
      </c>
      <c r="D973" s="127"/>
      <c r="E973" s="127"/>
      <c r="F973" s="1">
        <f t="shared" si="12"/>
        <v>0</v>
      </c>
    </row>
    <row r="974" s="1" customFormat="1" ht="27" hidden="1" customHeight="1" spans="1:6">
      <c r="A974" s="125">
        <v>2150103</v>
      </c>
      <c r="B974" s="126" t="s">
        <v>341</v>
      </c>
      <c r="C974" s="127">
        <v>0</v>
      </c>
      <c r="D974" s="127"/>
      <c r="E974" s="127"/>
      <c r="F974" s="1">
        <f t="shared" si="12"/>
        <v>0</v>
      </c>
    </row>
    <row r="975" s="1" customFormat="1" ht="27" hidden="1" customHeight="1" spans="1:6">
      <c r="A975" s="125">
        <v>2150104</v>
      </c>
      <c r="B975" s="126" t="s">
        <v>1063</v>
      </c>
      <c r="C975" s="127">
        <v>0</v>
      </c>
      <c r="D975" s="127"/>
      <c r="E975" s="127"/>
      <c r="F975" s="1">
        <f t="shared" si="12"/>
        <v>0</v>
      </c>
    </row>
    <row r="976" s="1" customFormat="1" ht="27" hidden="1" customHeight="1" spans="1:6">
      <c r="A976" s="125">
        <v>2150105</v>
      </c>
      <c r="B976" s="126" t="s">
        <v>1064</v>
      </c>
      <c r="C976" s="127">
        <v>0</v>
      </c>
      <c r="D976" s="127"/>
      <c r="E976" s="127"/>
      <c r="F976" s="1">
        <f t="shared" si="12"/>
        <v>0</v>
      </c>
    </row>
    <row r="977" s="1" customFormat="1" ht="27" hidden="1" customHeight="1" spans="1:6">
      <c r="A977" s="125">
        <v>2150106</v>
      </c>
      <c r="B977" s="126" t="s">
        <v>1065</v>
      </c>
      <c r="C977" s="127">
        <v>0</v>
      </c>
      <c r="D977" s="127"/>
      <c r="E977" s="127"/>
      <c r="F977" s="1">
        <f t="shared" si="12"/>
        <v>0</v>
      </c>
    </row>
    <row r="978" s="1" customFormat="1" ht="27" hidden="1" customHeight="1" spans="1:6">
      <c r="A978" s="125">
        <v>2150107</v>
      </c>
      <c r="B978" s="126" t="s">
        <v>1066</v>
      </c>
      <c r="C978" s="127">
        <v>0</v>
      </c>
      <c r="D978" s="127"/>
      <c r="E978" s="127"/>
      <c r="F978" s="1">
        <f t="shared" si="12"/>
        <v>0</v>
      </c>
    </row>
    <row r="979" s="1" customFormat="1" ht="27" hidden="1" customHeight="1" spans="1:6">
      <c r="A979" s="125">
        <v>2150108</v>
      </c>
      <c r="B979" s="126" t="s">
        <v>1067</v>
      </c>
      <c r="C979" s="127">
        <v>0</v>
      </c>
      <c r="D979" s="127"/>
      <c r="E979" s="127"/>
      <c r="F979" s="1">
        <f t="shared" si="12"/>
        <v>0</v>
      </c>
    </row>
    <row r="980" s="1" customFormat="1" ht="27" hidden="1" customHeight="1" spans="1:6">
      <c r="A980" s="125">
        <v>2150199</v>
      </c>
      <c r="B980" s="126" t="s">
        <v>1068</v>
      </c>
      <c r="C980" s="127">
        <v>0</v>
      </c>
      <c r="D980" s="127"/>
      <c r="E980" s="127"/>
      <c r="F980" s="1">
        <f t="shared" si="12"/>
        <v>0</v>
      </c>
    </row>
    <row r="981" s="1" customFormat="1" ht="27" hidden="1" customHeight="1" spans="1:6">
      <c r="A981" s="122">
        <v>21502</v>
      </c>
      <c r="B981" s="123" t="s">
        <v>1069</v>
      </c>
      <c r="C981" s="124"/>
      <c r="D981" s="124"/>
      <c r="E981" s="124"/>
      <c r="F981" s="1">
        <f t="shared" si="12"/>
        <v>0</v>
      </c>
    </row>
    <row r="982" s="1" customFormat="1" ht="27" hidden="1" customHeight="1" spans="1:6">
      <c r="A982" s="125">
        <v>2150201</v>
      </c>
      <c r="B982" s="126" t="s">
        <v>339</v>
      </c>
      <c r="C982" s="127">
        <v>0</v>
      </c>
      <c r="D982" s="127"/>
      <c r="E982" s="127"/>
      <c r="F982" s="1">
        <f t="shared" si="12"/>
        <v>0</v>
      </c>
    </row>
    <row r="983" s="1" customFormat="1" ht="27" hidden="1" customHeight="1" spans="1:6">
      <c r="A983" s="125">
        <v>2150202</v>
      </c>
      <c r="B983" s="126" t="s">
        <v>340</v>
      </c>
      <c r="C983" s="127">
        <v>0</v>
      </c>
      <c r="D983" s="127"/>
      <c r="E983" s="127"/>
      <c r="F983" s="1">
        <f t="shared" si="12"/>
        <v>0</v>
      </c>
    </row>
    <row r="984" s="1" customFormat="1" ht="27" hidden="1" customHeight="1" spans="1:6">
      <c r="A984" s="125">
        <v>2150203</v>
      </c>
      <c r="B984" s="126" t="s">
        <v>341</v>
      </c>
      <c r="C984" s="127">
        <v>0</v>
      </c>
      <c r="D984" s="127"/>
      <c r="E984" s="127"/>
      <c r="F984" s="1">
        <f t="shared" si="12"/>
        <v>0</v>
      </c>
    </row>
    <row r="985" s="1" customFormat="1" ht="27" hidden="1" customHeight="1" spans="1:6">
      <c r="A985" s="125">
        <v>2150204</v>
      </c>
      <c r="B985" s="126" t="s">
        <v>1070</v>
      </c>
      <c r="C985" s="127">
        <v>0</v>
      </c>
      <c r="D985" s="127"/>
      <c r="E985" s="127"/>
      <c r="F985" s="1">
        <f t="shared" si="12"/>
        <v>0</v>
      </c>
    </row>
    <row r="986" s="1" customFormat="1" ht="27" hidden="1" customHeight="1" spans="1:6">
      <c r="A986" s="125">
        <v>2150205</v>
      </c>
      <c r="B986" s="126" t="s">
        <v>1071</v>
      </c>
      <c r="C986" s="127">
        <v>0</v>
      </c>
      <c r="D986" s="127"/>
      <c r="E986" s="127"/>
      <c r="F986" s="1">
        <f t="shared" si="12"/>
        <v>0</v>
      </c>
    </row>
    <row r="987" s="1" customFormat="1" ht="27" hidden="1" customHeight="1" spans="1:6">
      <c r="A987" s="125">
        <v>2150206</v>
      </c>
      <c r="B987" s="126" t="s">
        <v>1072</v>
      </c>
      <c r="C987" s="127">
        <v>0</v>
      </c>
      <c r="D987" s="127"/>
      <c r="E987" s="127"/>
      <c r="F987" s="1">
        <f t="shared" si="12"/>
        <v>0</v>
      </c>
    </row>
    <row r="988" s="1" customFormat="1" ht="27" hidden="1" customHeight="1" spans="1:6">
      <c r="A988" s="125">
        <v>2150207</v>
      </c>
      <c r="B988" s="126" t="s">
        <v>1073</v>
      </c>
      <c r="C988" s="127">
        <v>0</v>
      </c>
      <c r="D988" s="127"/>
      <c r="E988" s="127"/>
      <c r="F988" s="1">
        <f t="shared" si="12"/>
        <v>0</v>
      </c>
    </row>
    <row r="989" s="1" customFormat="1" ht="27" hidden="1" customHeight="1" spans="1:6">
      <c r="A989" s="125">
        <v>2150208</v>
      </c>
      <c r="B989" s="126" t="s">
        <v>1074</v>
      </c>
      <c r="C989" s="127">
        <v>0</v>
      </c>
      <c r="D989" s="127"/>
      <c r="E989" s="127"/>
      <c r="F989" s="1">
        <f t="shared" si="12"/>
        <v>0</v>
      </c>
    </row>
    <row r="990" s="1" customFormat="1" ht="27" hidden="1" customHeight="1" spans="1:6">
      <c r="A990" s="125">
        <v>2150209</v>
      </c>
      <c r="B990" s="126" t="s">
        <v>1075</v>
      </c>
      <c r="C990" s="127">
        <v>0</v>
      </c>
      <c r="D990" s="127"/>
      <c r="E990" s="127"/>
      <c r="F990" s="1">
        <f t="shared" si="12"/>
        <v>0</v>
      </c>
    </row>
    <row r="991" s="1" customFormat="1" ht="27" hidden="1" customHeight="1" spans="1:6">
      <c r="A991" s="125">
        <v>2150210</v>
      </c>
      <c r="B991" s="126" t="s">
        <v>1076</v>
      </c>
      <c r="C991" s="127">
        <v>0</v>
      </c>
      <c r="D991" s="127"/>
      <c r="E991" s="127"/>
      <c r="F991" s="1">
        <f t="shared" si="12"/>
        <v>0</v>
      </c>
    </row>
    <row r="992" s="1" customFormat="1" ht="27" hidden="1" customHeight="1" spans="1:6">
      <c r="A992" s="125">
        <v>2150212</v>
      </c>
      <c r="B992" s="126" t="s">
        <v>1077</v>
      </c>
      <c r="C992" s="127">
        <v>0</v>
      </c>
      <c r="D992" s="127"/>
      <c r="E992" s="127"/>
      <c r="F992" s="1">
        <f t="shared" si="12"/>
        <v>0</v>
      </c>
    </row>
    <row r="993" s="1" customFormat="1" ht="27" hidden="1" customHeight="1" spans="1:6">
      <c r="A993" s="125">
        <v>2150213</v>
      </c>
      <c r="B993" s="126" t="s">
        <v>1078</v>
      </c>
      <c r="C993" s="127">
        <v>0</v>
      </c>
      <c r="D993" s="127"/>
      <c r="E993" s="127"/>
      <c r="F993" s="1">
        <f t="shared" si="12"/>
        <v>0</v>
      </c>
    </row>
    <row r="994" s="1" customFormat="1" ht="27" hidden="1" customHeight="1" spans="1:6">
      <c r="A994" s="125">
        <v>2150214</v>
      </c>
      <c r="B994" s="126" t="s">
        <v>1079</v>
      </c>
      <c r="C994" s="127">
        <v>0</v>
      </c>
      <c r="D994" s="127"/>
      <c r="E994" s="127"/>
      <c r="F994" s="1">
        <f t="shared" si="12"/>
        <v>0</v>
      </c>
    </row>
    <row r="995" s="1" customFormat="1" ht="27" hidden="1" customHeight="1" spans="1:6">
      <c r="A995" s="125">
        <v>2150215</v>
      </c>
      <c r="B995" s="126" t="s">
        <v>1080</v>
      </c>
      <c r="C995" s="127">
        <v>0</v>
      </c>
      <c r="D995" s="127"/>
      <c r="E995" s="127"/>
      <c r="F995" s="1">
        <f t="shared" si="12"/>
        <v>0</v>
      </c>
    </row>
    <row r="996" s="1" customFormat="1" ht="27" hidden="1" customHeight="1" spans="1:6">
      <c r="A996" s="125">
        <v>2150299</v>
      </c>
      <c r="B996" s="126" t="s">
        <v>1081</v>
      </c>
      <c r="C996" s="127">
        <v>0</v>
      </c>
      <c r="D996" s="127"/>
      <c r="E996" s="127"/>
      <c r="F996" s="1">
        <f t="shared" si="12"/>
        <v>0</v>
      </c>
    </row>
    <row r="997" s="1" customFormat="1" ht="27" hidden="1" customHeight="1" spans="1:6">
      <c r="A997" s="122">
        <v>21503</v>
      </c>
      <c r="B997" s="123" t="s">
        <v>1082</v>
      </c>
      <c r="C997" s="124"/>
      <c r="D997" s="124"/>
      <c r="E997" s="124"/>
      <c r="F997" s="1">
        <f t="shared" si="12"/>
        <v>0</v>
      </c>
    </row>
    <row r="998" s="1" customFormat="1" ht="27" hidden="1" customHeight="1" spans="1:6">
      <c r="A998" s="125">
        <v>2150301</v>
      </c>
      <c r="B998" s="126" t="s">
        <v>339</v>
      </c>
      <c r="C998" s="127">
        <v>0</v>
      </c>
      <c r="D998" s="127"/>
      <c r="E998" s="127"/>
      <c r="F998" s="1">
        <f t="shared" si="12"/>
        <v>0</v>
      </c>
    </row>
    <row r="999" s="1" customFormat="1" ht="27" hidden="1" customHeight="1" spans="1:6">
      <c r="A999" s="125">
        <v>2150302</v>
      </c>
      <c r="B999" s="126" t="s">
        <v>340</v>
      </c>
      <c r="C999" s="127">
        <v>0</v>
      </c>
      <c r="D999" s="127"/>
      <c r="E999" s="127"/>
      <c r="F999" s="1">
        <f t="shared" si="12"/>
        <v>0</v>
      </c>
    </row>
    <row r="1000" s="1" customFormat="1" ht="27" hidden="1" customHeight="1" spans="1:6">
      <c r="A1000" s="125">
        <v>2150303</v>
      </c>
      <c r="B1000" s="126" t="s">
        <v>341</v>
      </c>
      <c r="C1000" s="127">
        <v>0</v>
      </c>
      <c r="D1000" s="127"/>
      <c r="E1000" s="127"/>
      <c r="F1000" s="1">
        <f t="shared" si="12"/>
        <v>0</v>
      </c>
    </row>
    <row r="1001" s="1" customFormat="1" ht="27" hidden="1" customHeight="1" spans="1:6">
      <c r="A1001" s="125">
        <v>2150399</v>
      </c>
      <c r="B1001" s="126" t="s">
        <v>1083</v>
      </c>
      <c r="C1001" s="127">
        <v>0</v>
      </c>
      <c r="D1001" s="127"/>
      <c r="E1001" s="127"/>
      <c r="F1001" s="1">
        <f t="shared" si="12"/>
        <v>0</v>
      </c>
    </row>
    <row r="1002" s="1" customFormat="1" ht="27" customHeight="1" spans="1:6">
      <c r="A1002" s="122">
        <v>21505</v>
      </c>
      <c r="B1002" s="123" t="s">
        <v>1084</v>
      </c>
      <c r="C1002" s="124">
        <f>SUM(C1003:C1012)</f>
        <v>800</v>
      </c>
      <c r="D1002" s="124">
        <f>SUM(D1003:D1012)</f>
        <v>376</v>
      </c>
      <c r="E1002" s="124">
        <f>SUM(E1003:E1012)</f>
        <v>643</v>
      </c>
      <c r="F1002" s="114" t="s">
        <v>337</v>
      </c>
    </row>
    <row r="1003" s="1" customFormat="1" ht="27" hidden="1" customHeight="1" spans="1:6">
      <c r="A1003" s="125">
        <v>2150501</v>
      </c>
      <c r="B1003" s="126" t="s">
        <v>339</v>
      </c>
      <c r="C1003" s="127">
        <v>0</v>
      </c>
      <c r="D1003" s="127"/>
      <c r="E1003" s="127"/>
      <c r="F1003" s="1">
        <f t="shared" si="12"/>
        <v>0</v>
      </c>
    </row>
    <row r="1004" s="1" customFormat="1" ht="27" hidden="1" customHeight="1" spans="1:6">
      <c r="A1004" s="125">
        <v>2150502</v>
      </c>
      <c r="B1004" s="126" t="s">
        <v>340</v>
      </c>
      <c r="C1004" s="127">
        <v>0</v>
      </c>
      <c r="D1004" s="127"/>
      <c r="E1004" s="127"/>
      <c r="F1004" s="1">
        <f t="shared" si="12"/>
        <v>0</v>
      </c>
    </row>
    <row r="1005" s="1" customFormat="1" ht="27" hidden="1" customHeight="1" spans="1:6">
      <c r="A1005" s="125">
        <v>2150503</v>
      </c>
      <c r="B1005" s="126" t="s">
        <v>341</v>
      </c>
      <c r="C1005" s="127">
        <v>0</v>
      </c>
      <c r="D1005" s="127"/>
      <c r="E1005" s="127"/>
      <c r="F1005" s="1">
        <f t="shared" si="12"/>
        <v>0</v>
      </c>
    </row>
    <row r="1006" s="1" customFormat="1" ht="27" hidden="1" customHeight="1" spans="1:6">
      <c r="A1006" s="125">
        <v>2150505</v>
      </c>
      <c r="B1006" s="126" t="s">
        <v>1085</v>
      </c>
      <c r="C1006" s="127">
        <v>0</v>
      </c>
      <c r="D1006" s="127"/>
      <c r="E1006" s="127"/>
      <c r="F1006" s="1">
        <f t="shared" si="12"/>
        <v>0</v>
      </c>
    </row>
    <row r="1007" s="1" customFormat="1" ht="27" hidden="1" customHeight="1" spans="1:6">
      <c r="A1007" s="125">
        <v>2150507</v>
      </c>
      <c r="B1007" s="126" t="s">
        <v>1086</v>
      </c>
      <c r="C1007" s="127">
        <v>0</v>
      </c>
      <c r="D1007" s="127"/>
      <c r="E1007" s="127"/>
      <c r="F1007" s="1">
        <f t="shared" si="12"/>
        <v>0</v>
      </c>
    </row>
    <row r="1008" s="1" customFormat="1" ht="27" hidden="1" customHeight="1" spans="1:6">
      <c r="A1008" s="125">
        <v>2150508</v>
      </c>
      <c r="B1008" s="126" t="s">
        <v>1087</v>
      </c>
      <c r="C1008" s="127">
        <v>0</v>
      </c>
      <c r="D1008" s="127"/>
      <c r="E1008" s="127"/>
      <c r="F1008" s="1">
        <f t="shared" si="12"/>
        <v>0</v>
      </c>
    </row>
    <row r="1009" s="1" customFormat="1" ht="27" hidden="1" customHeight="1" spans="1:6">
      <c r="A1009" s="125">
        <v>2150516</v>
      </c>
      <c r="B1009" s="126" t="s">
        <v>1088</v>
      </c>
      <c r="C1009" s="127">
        <v>0</v>
      </c>
      <c r="D1009" s="127"/>
      <c r="E1009" s="127"/>
      <c r="F1009" s="1">
        <f t="shared" si="12"/>
        <v>0</v>
      </c>
    </row>
    <row r="1010" s="1" customFormat="1" ht="27" hidden="1" customHeight="1" spans="1:6">
      <c r="A1010" s="125">
        <v>2150517</v>
      </c>
      <c r="B1010" s="126" t="s">
        <v>1089</v>
      </c>
      <c r="C1010" s="127">
        <v>0</v>
      </c>
      <c r="D1010" s="127"/>
      <c r="E1010" s="127"/>
      <c r="F1010" s="1">
        <f t="shared" si="12"/>
        <v>0</v>
      </c>
    </row>
    <row r="1011" s="1" customFormat="1" ht="27" hidden="1" customHeight="1" spans="1:6">
      <c r="A1011" s="125">
        <v>2150550</v>
      </c>
      <c r="B1011" s="126" t="s">
        <v>348</v>
      </c>
      <c r="C1011" s="127">
        <v>0</v>
      </c>
      <c r="D1011" s="127"/>
      <c r="E1011" s="127"/>
      <c r="F1011" s="1">
        <f t="shared" si="12"/>
        <v>0</v>
      </c>
    </row>
    <row r="1012" s="1" customFormat="1" ht="27" customHeight="1" spans="1:6">
      <c r="A1012" s="125">
        <v>2150599</v>
      </c>
      <c r="B1012" s="126" t="s">
        <v>1090</v>
      </c>
      <c r="C1012" s="134">
        <v>800</v>
      </c>
      <c r="D1012" s="134">
        <v>376</v>
      </c>
      <c r="E1012" s="134">
        <v>643</v>
      </c>
      <c r="F1012" s="114" t="s">
        <v>337</v>
      </c>
    </row>
    <row r="1013" s="1" customFormat="1" ht="27" customHeight="1" spans="1:6">
      <c r="A1013" s="122">
        <v>21507</v>
      </c>
      <c r="B1013" s="123" t="s">
        <v>1091</v>
      </c>
      <c r="C1013" s="124">
        <f>SUM(C1014:C1019)</f>
        <v>297</v>
      </c>
      <c r="D1013" s="124">
        <f>SUM(D1014:D1019)</f>
        <v>271</v>
      </c>
      <c r="E1013" s="124">
        <f>SUM(E1014:E1019)</f>
        <v>506</v>
      </c>
      <c r="F1013" s="114" t="s">
        <v>337</v>
      </c>
    </row>
    <row r="1014" s="1" customFormat="1" ht="27" hidden="1" customHeight="1" spans="1:6">
      <c r="A1014" s="125">
        <v>2150701</v>
      </c>
      <c r="B1014" s="126" t="s">
        <v>339</v>
      </c>
      <c r="C1014" s="127">
        <v>0</v>
      </c>
      <c r="D1014" s="127"/>
      <c r="E1014" s="127"/>
      <c r="F1014" s="1">
        <f t="shared" si="12"/>
        <v>0</v>
      </c>
    </row>
    <row r="1015" s="1" customFormat="1" ht="27" hidden="1" customHeight="1" spans="1:6">
      <c r="A1015" s="125">
        <v>2150702</v>
      </c>
      <c r="B1015" s="126" t="s">
        <v>340</v>
      </c>
      <c r="C1015" s="127">
        <v>0</v>
      </c>
      <c r="D1015" s="127"/>
      <c r="E1015" s="127"/>
      <c r="F1015" s="1">
        <f t="shared" si="12"/>
        <v>0</v>
      </c>
    </row>
    <row r="1016" s="1" customFormat="1" ht="27" hidden="1" customHeight="1" spans="1:6">
      <c r="A1016" s="125">
        <v>2150703</v>
      </c>
      <c r="B1016" s="126" t="s">
        <v>341</v>
      </c>
      <c r="C1016" s="127">
        <v>0</v>
      </c>
      <c r="D1016" s="127"/>
      <c r="E1016" s="127"/>
      <c r="F1016" s="1">
        <f t="shared" si="12"/>
        <v>0</v>
      </c>
    </row>
    <row r="1017" s="1" customFormat="1" ht="27" hidden="1" customHeight="1" spans="1:6">
      <c r="A1017" s="125">
        <v>2150704</v>
      </c>
      <c r="B1017" s="126" t="s">
        <v>1092</v>
      </c>
      <c r="C1017" s="127">
        <v>0</v>
      </c>
      <c r="D1017" s="127"/>
      <c r="E1017" s="127"/>
      <c r="F1017" s="1">
        <f t="shared" si="12"/>
        <v>0</v>
      </c>
    </row>
    <row r="1018" s="1" customFormat="1" ht="27" hidden="1" customHeight="1" spans="1:6">
      <c r="A1018" s="125">
        <v>2150705</v>
      </c>
      <c r="B1018" s="126" t="s">
        <v>1093</v>
      </c>
      <c r="C1018" s="127">
        <v>0</v>
      </c>
      <c r="D1018" s="127"/>
      <c r="E1018" s="127"/>
      <c r="F1018" s="1">
        <f t="shared" si="12"/>
        <v>0</v>
      </c>
    </row>
    <row r="1019" s="1" customFormat="1" ht="27" customHeight="1" spans="1:6">
      <c r="A1019" s="125">
        <v>2150799</v>
      </c>
      <c r="B1019" s="126" t="s">
        <v>1094</v>
      </c>
      <c r="C1019" s="127">
        <v>297</v>
      </c>
      <c r="D1019" s="127">
        <v>271</v>
      </c>
      <c r="E1019" s="127">
        <v>506</v>
      </c>
      <c r="F1019" s="114" t="s">
        <v>337</v>
      </c>
    </row>
    <row r="1020" s="1" customFormat="1" ht="27" customHeight="1" spans="1:6">
      <c r="A1020" s="122">
        <v>21508</v>
      </c>
      <c r="B1020" s="123" t="s">
        <v>1095</v>
      </c>
      <c r="C1020" s="124">
        <f>SUM(C1021:C1027)</f>
        <v>323</v>
      </c>
      <c r="D1020" s="124">
        <f>SUM(D1021:D1027)</f>
        <v>106</v>
      </c>
      <c r="E1020" s="124">
        <f>SUM(E1021:E1027)</f>
        <v>40</v>
      </c>
      <c r="F1020" s="114" t="s">
        <v>337</v>
      </c>
    </row>
    <row r="1021" s="1" customFormat="1" ht="27" hidden="1" customHeight="1" spans="1:6">
      <c r="A1021" s="125">
        <v>2150801</v>
      </c>
      <c r="B1021" s="126" t="s">
        <v>339</v>
      </c>
      <c r="C1021" s="127">
        <v>0</v>
      </c>
      <c r="D1021" s="127"/>
      <c r="E1021" s="127"/>
      <c r="F1021" s="1">
        <f t="shared" si="12"/>
        <v>0</v>
      </c>
    </row>
    <row r="1022" s="1" customFormat="1" ht="27" hidden="1" customHeight="1" spans="1:6">
      <c r="A1022" s="125">
        <v>2150802</v>
      </c>
      <c r="B1022" s="126" t="s">
        <v>340</v>
      </c>
      <c r="C1022" s="127">
        <v>0</v>
      </c>
      <c r="D1022" s="127"/>
      <c r="E1022" s="127"/>
      <c r="F1022" s="1">
        <f t="shared" si="12"/>
        <v>0</v>
      </c>
    </row>
    <row r="1023" s="1" customFormat="1" ht="27" hidden="1" customHeight="1" spans="1:6">
      <c r="A1023" s="125">
        <v>2150803</v>
      </c>
      <c r="B1023" s="126" t="s">
        <v>341</v>
      </c>
      <c r="C1023" s="127">
        <v>0</v>
      </c>
      <c r="D1023" s="127"/>
      <c r="E1023" s="127"/>
      <c r="F1023" s="1">
        <f t="shared" si="12"/>
        <v>0</v>
      </c>
    </row>
    <row r="1024" s="1" customFormat="1" ht="27" hidden="1" customHeight="1" spans="1:6">
      <c r="A1024" s="125">
        <v>2150804</v>
      </c>
      <c r="B1024" s="126" t="s">
        <v>1096</v>
      </c>
      <c r="C1024" s="127">
        <v>0</v>
      </c>
      <c r="D1024" s="127"/>
      <c r="E1024" s="127"/>
      <c r="F1024" s="1">
        <f t="shared" si="12"/>
        <v>0</v>
      </c>
    </row>
    <row r="1025" s="1" customFormat="1" ht="27" customHeight="1" spans="1:6">
      <c r="A1025" s="125">
        <v>2150805</v>
      </c>
      <c r="B1025" s="126" t="s">
        <v>1097</v>
      </c>
      <c r="C1025" s="127">
        <v>313</v>
      </c>
      <c r="D1025" s="127">
        <v>70</v>
      </c>
      <c r="E1025" s="127">
        <v>40</v>
      </c>
      <c r="F1025" s="114" t="s">
        <v>337</v>
      </c>
    </row>
    <row r="1026" s="1" customFormat="1" ht="27" hidden="1" customHeight="1" spans="1:6">
      <c r="A1026" s="125">
        <v>2150806</v>
      </c>
      <c r="B1026" s="126" t="s">
        <v>1098</v>
      </c>
      <c r="C1026" s="127">
        <v>0</v>
      </c>
      <c r="D1026" s="127"/>
      <c r="E1026" s="127"/>
      <c r="F1026" s="1">
        <f t="shared" si="12"/>
        <v>0</v>
      </c>
    </row>
    <row r="1027" s="1" customFormat="1" ht="27" customHeight="1" spans="1:6">
      <c r="A1027" s="125">
        <v>2150899</v>
      </c>
      <c r="B1027" s="126" t="s">
        <v>1099</v>
      </c>
      <c r="C1027" s="127">
        <v>10</v>
      </c>
      <c r="D1027" s="127">
        <v>36</v>
      </c>
      <c r="E1027" s="127"/>
      <c r="F1027" s="114" t="s">
        <v>337</v>
      </c>
    </row>
    <row r="1028" s="1" customFormat="1" ht="27" customHeight="1" spans="1:6">
      <c r="A1028" s="122">
        <v>21599</v>
      </c>
      <c r="B1028" s="123" t="s">
        <v>1100</v>
      </c>
      <c r="C1028" s="124"/>
      <c r="D1028" s="124"/>
      <c r="E1028" s="124">
        <v>104</v>
      </c>
      <c r="F1028" s="114" t="s">
        <v>337</v>
      </c>
    </row>
    <row r="1029" s="1" customFormat="1" ht="27" hidden="1" customHeight="1" spans="1:6">
      <c r="A1029" s="125">
        <v>2159901</v>
      </c>
      <c r="B1029" s="126" t="s">
        <v>1101</v>
      </c>
      <c r="C1029" s="127">
        <v>0</v>
      </c>
      <c r="D1029" s="127"/>
      <c r="E1029" s="127"/>
      <c r="F1029" s="1">
        <f t="shared" si="12"/>
        <v>0</v>
      </c>
    </row>
    <row r="1030" s="1" customFormat="1" ht="27" hidden="1" customHeight="1" spans="1:6">
      <c r="A1030" s="125">
        <v>2159904</v>
      </c>
      <c r="B1030" s="126" t="s">
        <v>1102</v>
      </c>
      <c r="C1030" s="127">
        <v>0</v>
      </c>
      <c r="D1030" s="127"/>
      <c r="E1030" s="127"/>
      <c r="F1030" s="1">
        <f t="shared" ref="F1030:F1093" si="13">D1030+E1030</f>
        <v>0</v>
      </c>
    </row>
    <row r="1031" s="1" customFormat="1" ht="27" hidden="1" customHeight="1" spans="1:6">
      <c r="A1031" s="125">
        <v>2159905</v>
      </c>
      <c r="B1031" s="126" t="s">
        <v>1103</v>
      </c>
      <c r="C1031" s="127">
        <v>0</v>
      </c>
      <c r="D1031" s="127"/>
      <c r="E1031" s="127"/>
      <c r="F1031" s="1">
        <f t="shared" si="13"/>
        <v>0</v>
      </c>
    </row>
    <row r="1032" s="1" customFormat="1" ht="27" hidden="1" customHeight="1" spans="1:6">
      <c r="A1032" s="125">
        <v>2159906</v>
      </c>
      <c r="B1032" s="126" t="s">
        <v>1104</v>
      </c>
      <c r="C1032" s="127">
        <v>0</v>
      </c>
      <c r="D1032" s="127"/>
      <c r="E1032" s="127"/>
      <c r="F1032" s="1">
        <f t="shared" si="13"/>
        <v>0</v>
      </c>
    </row>
    <row r="1033" s="1" customFormat="1" ht="27" customHeight="1" spans="1:6">
      <c r="A1033" s="125">
        <v>2159999</v>
      </c>
      <c r="B1033" s="126" t="s">
        <v>1105</v>
      </c>
      <c r="C1033" s="127">
        <v>0</v>
      </c>
      <c r="D1033" s="127"/>
      <c r="E1033" s="127">
        <v>104</v>
      </c>
      <c r="F1033" s="114" t="s">
        <v>337</v>
      </c>
    </row>
    <row r="1034" s="1" customFormat="1" ht="27" customHeight="1" spans="1:6">
      <c r="A1034" s="119">
        <v>216</v>
      </c>
      <c r="B1034" s="120" t="s">
        <v>113</v>
      </c>
      <c r="C1034" s="121">
        <f>C1035+C1045+C1051</f>
        <v>99</v>
      </c>
      <c r="D1034" s="121">
        <f>D1035+D1045+D1051</f>
        <v>333</v>
      </c>
      <c r="E1034" s="121">
        <f>E1035+E1045+E1051</f>
        <v>1148</v>
      </c>
      <c r="F1034" s="114" t="s">
        <v>337</v>
      </c>
    </row>
    <row r="1035" s="1" customFormat="1" ht="27" hidden="1" customHeight="1" spans="1:6">
      <c r="A1035" s="122">
        <v>21602</v>
      </c>
      <c r="B1035" s="123" t="s">
        <v>1106</v>
      </c>
      <c r="C1035" s="124">
        <f>SUM(C1036:C1044)</f>
        <v>0</v>
      </c>
      <c r="D1035" s="124">
        <f>SUM(D1036:D1044)</f>
        <v>0</v>
      </c>
      <c r="E1035" s="124">
        <f>SUM(E1036:E1044)</f>
        <v>0</v>
      </c>
      <c r="F1035" s="1">
        <f t="shared" si="13"/>
        <v>0</v>
      </c>
    </row>
    <row r="1036" s="1" customFormat="1" ht="27" hidden="1" customHeight="1" spans="1:6">
      <c r="A1036" s="125">
        <v>2160201</v>
      </c>
      <c r="B1036" s="126" t="s">
        <v>339</v>
      </c>
      <c r="C1036" s="127">
        <v>0</v>
      </c>
      <c r="D1036" s="127"/>
      <c r="E1036" s="127"/>
      <c r="F1036" s="1">
        <f t="shared" si="13"/>
        <v>0</v>
      </c>
    </row>
    <row r="1037" s="1" customFormat="1" ht="27" hidden="1" customHeight="1" spans="1:6">
      <c r="A1037" s="125">
        <v>2160202</v>
      </c>
      <c r="B1037" s="126" t="s">
        <v>340</v>
      </c>
      <c r="C1037" s="127">
        <v>0</v>
      </c>
      <c r="D1037" s="127"/>
      <c r="E1037" s="127"/>
      <c r="F1037" s="1">
        <f t="shared" si="13"/>
        <v>0</v>
      </c>
    </row>
    <row r="1038" s="1" customFormat="1" ht="27" hidden="1" customHeight="1" spans="1:6">
      <c r="A1038" s="125">
        <v>2160203</v>
      </c>
      <c r="B1038" s="126" t="s">
        <v>341</v>
      </c>
      <c r="C1038" s="127">
        <v>0</v>
      </c>
      <c r="D1038" s="127"/>
      <c r="E1038" s="127"/>
      <c r="F1038" s="1">
        <f t="shared" si="13"/>
        <v>0</v>
      </c>
    </row>
    <row r="1039" s="1" customFormat="1" ht="27" hidden="1" customHeight="1" spans="1:6">
      <c r="A1039" s="125">
        <v>2160216</v>
      </c>
      <c r="B1039" s="126" t="s">
        <v>1107</v>
      </c>
      <c r="C1039" s="127">
        <v>0</v>
      </c>
      <c r="D1039" s="127"/>
      <c r="E1039" s="127"/>
      <c r="F1039" s="1">
        <f t="shared" si="13"/>
        <v>0</v>
      </c>
    </row>
    <row r="1040" s="1" customFormat="1" ht="27" hidden="1" customHeight="1" spans="1:6">
      <c r="A1040" s="125">
        <v>2160217</v>
      </c>
      <c r="B1040" s="126" t="s">
        <v>1108</v>
      </c>
      <c r="C1040" s="127">
        <v>0</v>
      </c>
      <c r="D1040" s="127"/>
      <c r="E1040" s="127"/>
      <c r="F1040" s="1">
        <f t="shared" si="13"/>
        <v>0</v>
      </c>
    </row>
    <row r="1041" s="1" customFormat="1" ht="27" hidden="1" customHeight="1" spans="1:6">
      <c r="A1041" s="125">
        <v>2160218</v>
      </c>
      <c r="B1041" s="126" t="s">
        <v>1109</v>
      </c>
      <c r="C1041" s="127">
        <v>0</v>
      </c>
      <c r="D1041" s="127"/>
      <c r="E1041" s="127"/>
      <c r="F1041" s="1">
        <f t="shared" si="13"/>
        <v>0</v>
      </c>
    </row>
    <row r="1042" s="1" customFormat="1" ht="27" hidden="1" customHeight="1" spans="1:6">
      <c r="A1042" s="125">
        <v>2160219</v>
      </c>
      <c r="B1042" s="126" t="s">
        <v>1110</v>
      </c>
      <c r="C1042" s="127">
        <v>0</v>
      </c>
      <c r="D1042" s="127"/>
      <c r="E1042" s="127"/>
      <c r="F1042" s="1">
        <f t="shared" si="13"/>
        <v>0</v>
      </c>
    </row>
    <row r="1043" s="1" customFormat="1" ht="27" hidden="1" customHeight="1" spans="1:6">
      <c r="A1043" s="125">
        <v>2160250</v>
      </c>
      <c r="B1043" s="126" t="s">
        <v>348</v>
      </c>
      <c r="C1043" s="127">
        <v>0</v>
      </c>
      <c r="D1043" s="127"/>
      <c r="E1043" s="127"/>
      <c r="F1043" s="1">
        <f t="shared" si="13"/>
        <v>0</v>
      </c>
    </row>
    <row r="1044" s="1" customFormat="1" ht="27" hidden="1" customHeight="1" spans="1:6">
      <c r="A1044" s="125">
        <v>2160299</v>
      </c>
      <c r="B1044" s="126" t="s">
        <v>1111</v>
      </c>
      <c r="C1044" s="127"/>
      <c r="D1044" s="127"/>
      <c r="E1044" s="127"/>
      <c r="F1044" s="1">
        <f t="shared" si="13"/>
        <v>0</v>
      </c>
    </row>
    <row r="1045" s="1" customFormat="1" ht="27" customHeight="1" spans="1:6">
      <c r="A1045" s="122">
        <v>21606</v>
      </c>
      <c r="B1045" s="123" t="s">
        <v>1112</v>
      </c>
      <c r="C1045" s="124">
        <f>SUM(C1046:C1050)</f>
        <v>0</v>
      </c>
      <c r="D1045" s="124">
        <f>SUM(D1046:D1050)</f>
        <v>126</v>
      </c>
      <c r="E1045" s="124">
        <f>SUM(E1046:E1050)</f>
        <v>6</v>
      </c>
      <c r="F1045" s="114" t="s">
        <v>337</v>
      </c>
    </row>
    <row r="1046" s="1" customFormat="1" ht="27" hidden="1" customHeight="1" spans="1:6">
      <c r="A1046" s="125">
        <v>2160601</v>
      </c>
      <c r="B1046" s="126" t="s">
        <v>339</v>
      </c>
      <c r="C1046" s="127">
        <v>0</v>
      </c>
      <c r="D1046" s="127"/>
      <c r="E1046" s="127"/>
      <c r="F1046" s="1">
        <f t="shared" si="13"/>
        <v>0</v>
      </c>
    </row>
    <row r="1047" s="1" customFormat="1" ht="27" hidden="1" customHeight="1" spans="1:6">
      <c r="A1047" s="125">
        <v>2160602</v>
      </c>
      <c r="B1047" s="126" t="s">
        <v>340</v>
      </c>
      <c r="C1047" s="127">
        <v>0</v>
      </c>
      <c r="D1047" s="127"/>
      <c r="E1047" s="127"/>
      <c r="F1047" s="1">
        <f t="shared" si="13"/>
        <v>0</v>
      </c>
    </row>
    <row r="1048" s="1" customFormat="1" ht="27" hidden="1" customHeight="1" spans="1:6">
      <c r="A1048" s="125">
        <v>2160603</v>
      </c>
      <c r="B1048" s="126" t="s">
        <v>341</v>
      </c>
      <c r="C1048" s="127">
        <v>0</v>
      </c>
      <c r="D1048" s="127"/>
      <c r="E1048" s="127"/>
      <c r="F1048" s="1">
        <f t="shared" si="13"/>
        <v>0</v>
      </c>
    </row>
    <row r="1049" s="1" customFormat="1" ht="27" hidden="1" customHeight="1" spans="1:6">
      <c r="A1049" s="125">
        <v>2160607</v>
      </c>
      <c r="B1049" s="126" t="s">
        <v>1113</v>
      </c>
      <c r="C1049" s="127">
        <v>0</v>
      </c>
      <c r="D1049" s="127"/>
      <c r="E1049" s="127"/>
      <c r="F1049" s="1">
        <f t="shared" si="13"/>
        <v>0</v>
      </c>
    </row>
    <row r="1050" s="1" customFormat="1" ht="27" customHeight="1" spans="1:6">
      <c r="A1050" s="125">
        <v>2160699</v>
      </c>
      <c r="B1050" s="126" t="s">
        <v>1114</v>
      </c>
      <c r="C1050" s="127"/>
      <c r="D1050" s="127">
        <v>126</v>
      </c>
      <c r="E1050" s="127">
        <v>6</v>
      </c>
      <c r="F1050" s="114" t="s">
        <v>337</v>
      </c>
    </row>
    <row r="1051" s="1" customFormat="1" ht="27" customHeight="1" spans="1:6">
      <c r="A1051" s="122">
        <v>21699</v>
      </c>
      <c r="B1051" s="123" t="s">
        <v>1115</v>
      </c>
      <c r="C1051" s="124">
        <f>SUM(C1052:C1053)</f>
        <v>99</v>
      </c>
      <c r="D1051" s="124">
        <f>SUM(D1052:D1053)</f>
        <v>207</v>
      </c>
      <c r="E1051" s="124">
        <f>SUM(E1052:E1053)</f>
        <v>1142</v>
      </c>
      <c r="F1051" s="114" t="s">
        <v>337</v>
      </c>
    </row>
    <row r="1052" s="1" customFormat="1" ht="27" hidden="1" customHeight="1" spans="1:6">
      <c r="A1052" s="125">
        <v>2169901</v>
      </c>
      <c r="B1052" s="126" t="s">
        <v>1116</v>
      </c>
      <c r="C1052" s="127">
        <v>0</v>
      </c>
      <c r="D1052" s="127"/>
      <c r="E1052" s="127"/>
      <c r="F1052" s="1">
        <f t="shared" si="13"/>
        <v>0</v>
      </c>
    </row>
    <row r="1053" s="1" customFormat="1" ht="27" customHeight="1" spans="1:6">
      <c r="A1053" s="125">
        <v>2169999</v>
      </c>
      <c r="B1053" s="126" t="s">
        <v>1117</v>
      </c>
      <c r="C1053" s="127">
        <v>99</v>
      </c>
      <c r="D1053" s="127">
        <v>207</v>
      </c>
      <c r="E1053" s="127">
        <v>1142</v>
      </c>
      <c r="F1053" s="114" t="s">
        <v>337</v>
      </c>
    </row>
    <row r="1054" s="1" customFormat="1" ht="27" hidden="1" customHeight="1" spans="1:6">
      <c r="A1054" s="119">
        <v>217</v>
      </c>
      <c r="B1054" s="120" t="s">
        <v>1118</v>
      </c>
      <c r="C1054" s="121">
        <f>C1055+C1062+C1072+C1078+C1081</f>
        <v>0</v>
      </c>
      <c r="D1054" s="121">
        <f>D1055+D1062+D1072+D1078+D1081</f>
        <v>0</v>
      </c>
      <c r="E1054" s="121">
        <f>E1055+E1062+E1072+E1078+E1081</f>
        <v>0</v>
      </c>
      <c r="F1054" s="1">
        <f t="shared" si="13"/>
        <v>0</v>
      </c>
    </row>
    <row r="1055" s="1" customFormat="1" ht="27" hidden="1" customHeight="1" spans="1:6">
      <c r="A1055" s="122">
        <v>21701</v>
      </c>
      <c r="B1055" s="123" t="s">
        <v>1119</v>
      </c>
      <c r="C1055" s="124"/>
      <c r="D1055" s="124"/>
      <c r="E1055" s="124"/>
      <c r="F1055" s="1">
        <f t="shared" si="13"/>
        <v>0</v>
      </c>
    </row>
    <row r="1056" s="1" customFormat="1" ht="27" hidden="1" customHeight="1" spans="1:6">
      <c r="A1056" s="125">
        <v>2170101</v>
      </c>
      <c r="B1056" s="126" t="s">
        <v>339</v>
      </c>
      <c r="C1056" s="127">
        <v>0</v>
      </c>
      <c r="D1056" s="127"/>
      <c r="E1056" s="127"/>
      <c r="F1056" s="1">
        <f t="shared" si="13"/>
        <v>0</v>
      </c>
    </row>
    <row r="1057" s="1" customFormat="1" ht="27" hidden="1" customHeight="1" spans="1:6">
      <c r="A1057" s="125">
        <v>2170102</v>
      </c>
      <c r="B1057" s="126" t="s">
        <v>340</v>
      </c>
      <c r="C1057" s="127">
        <v>0</v>
      </c>
      <c r="D1057" s="127"/>
      <c r="E1057" s="127"/>
      <c r="F1057" s="1">
        <f t="shared" si="13"/>
        <v>0</v>
      </c>
    </row>
    <row r="1058" s="1" customFormat="1" ht="27" hidden="1" customHeight="1" spans="1:6">
      <c r="A1058" s="125">
        <v>2170103</v>
      </c>
      <c r="B1058" s="126" t="s">
        <v>341</v>
      </c>
      <c r="C1058" s="127">
        <v>0</v>
      </c>
      <c r="D1058" s="127"/>
      <c r="E1058" s="127"/>
      <c r="F1058" s="1">
        <f t="shared" si="13"/>
        <v>0</v>
      </c>
    </row>
    <row r="1059" s="1" customFormat="1" ht="27" hidden="1" customHeight="1" spans="1:6">
      <c r="A1059" s="125">
        <v>2170104</v>
      </c>
      <c r="B1059" s="126" t="s">
        <v>1120</v>
      </c>
      <c r="C1059" s="127">
        <v>0</v>
      </c>
      <c r="D1059" s="127"/>
      <c r="E1059" s="127"/>
      <c r="F1059" s="1">
        <f t="shared" si="13"/>
        <v>0</v>
      </c>
    </row>
    <row r="1060" s="1" customFormat="1" ht="27" hidden="1" customHeight="1" spans="1:6">
      <c r="A1060" s="125">
        <v>2170150</v>
      </c>
      <c r="B1060" s="126" t="s">
        <v>348</v>
      </c>
      <c r="C1060" s="127">
        <v>0</v>
      </c>
      <c r="D1060" s="127"/>
      <c r="E1060" s="127"/>
      <c r="F1060" s="1">
        <f t="shared" si="13"/>
        <v>0</v>
      </c>
    </row>
    <row r="1061" s="1" customFormat="1" ht="27" hidden="1" customHeight="1" spans="1:6">
      <c r="A1061" s="125">
        <v>2170199</v>
      </c>
      <c r="B1061" s="126" t="s">
        <v>1121</v>
      </c>
      <c r="C1061" s="127">
        <v>0</v>
      </c>
      <c r="D1061" s="127"/>
      <c r="E1061" s="127"/>
      <c r="F1061" s="1">
        <f t="shared" si="13"/>
        <v>0</v>
      </c>
    </row>
    <row r="1062" s="1" customFormat="1" ht="27" hidden="1" customHeight="1" spans="1:6">
      <c r="A1062" s="122">
        <v>21702</v>
      </c>
      <c r="B1062" s="123" t="s">
        <v>1122</v>
      </c>
      <c r="C1062" s="124"/>
      <c r="D1062" s="124"/>
      <c r="E1062" s="124"/>
      <c r="F1062" s="1">
        <f t="shared" si="13"/>
        <v>0</v>
      </c>
    </row>
    <row r="1063" s="1" customFormat="1" ht="27" hidden="1" customHeight="1" spans="1:6">
      <c r="A1063" s="125">
        <v>2170201</v>
      </c>
      <c r="B1063" s="126" t="s">
        <v>1123</v>
      </c>
      <c r="C1063" s="127">
        <v>0</v>
      </c>
      <c r="D1063" s="127"/>
      <c r="E1063" s="127"/>
      <c r="F1063" s="1">
        <f t="shared" si="13"/>
        <v>0</v>
      </c>
    </row>
    <row r="1064" s="1" customFormat="1" ht="27" hidden="1" customHeight="1" spans="1:6">
      <c r="A1064" s="125">
        <v>2170202</v>
      </c>
      <c r="B1064" s="126" t="s">
        <v>1124</v>
      </c>
      <c r="C1064" s="127">
        <v>0</v>
      </c>
      <c r="D1064" s="127"/>
      <c r="E1064" s="127"/>
      <c r="F1064" s="1">
        <f t="shared" si="13"/>
        <v>0</v>
      </c>
    </row>
    <row r="1065" s="1" customFormat="1" ht="27" hidden="1" customHeight="1" spans="1:6">
      <c r="A1065" s="125">
        <v>2170203</v>
      </c>
      <c r="B1065" s="126" t="s">
        <v>1125</v>
      </c>
      <c r="C1065" s="127">
        <v>0</v>
      </c>
      <c r="D1065" s="127"/>
      <c r="E1065" s="127"/>
      <c r="F1065" s="1">
        <f t="shared" si="13"/>
        <v>0</v>
      </c>
    </row>
    <row r="1066" s="1" customFormat="1" ht="27" hidden="1" customHeight="1" spans="1:6">
      <c r="A1066" s="125">
        <v>2170204</v>
      </c>
      <c r="B1066" s="126" t="s">
        <v>1126</v>
      </c>
      <c r="C1066" s="127">
        <v>0</v>
      </c>
      <c r="D1066" s="127"/>
      <c r="E1066" s="127"/>
      <c r="F1066" s="1">
        <f t="shared" si="13"/>
        <v>0</v>
      </c>
    </row>
    <row r="1067" s="1" customFormat="1" ht="27" hidden="1" customHeight="1" spans="1:6">
      <c r="A1067" s="125">
        <v>2170205</v>
      </c>
      <c r="B1067" s="126" t="s">
        <v>1127</v>
      </c>
      <c r="C1067" s="127">
        <v>0</v>
      </c>
      <c r="D1067" s="127"/>
      <c r="E1067" s="127"/>
      <c r="F1067" s="1">
        <f t="shared" si="13"/>
        <v>0</v>
      </c>
    </row>
    <row r="1068" s="1" customFormat="1" ht="27" hidden="1" customHeight="1" spans="1:6">
      <c r="A1068" s="125">
        <v>2170206</v>
      </c>
      <c r="B1068" s="126" t="s">
        <v>1128</v>
      </c>
      <c r="C1068" s="127">
        <v>0</v>
      </c>
      <c r="D1068" s="127"/>
      <c r="E1068" s="127"/>
      <c r="F1068" s="1">
        <f t="shared" si="13"/>
        <v>0</v>
      </c>
    </row>
    <row r="1069" s="1" customFormat="1" ht="27" hidden="1" customHeight="1" spans="1:6">
      <c r="A1069" s="125">
        <v>2170207</v>
      </c>
      <c r="B1069" s="126" t="s">
        <v>1129</v>
      </c>
      <c r="C1069" s="127">
        <v>0</v>
      </c>
      <c r="D1069" s="127"/>
      <c r="E1069" s="127"/>
      <c r="F1069" s="1">
        <f t="shared" si="13"/>
        <v>0</v>
      </c>
    </row>
    <row r="1070" s="1" customFormat="1" ht="27" hidden="1" customHeight="1" spans="1:6">
      <c r="A1070" s="125">
        <v>2170208</v>
      </c>
      <c r="B1070" s="126" t="s">
        <v>1130</v>
      </c>
      <c r="C1070" s="127">
        <v>0</v>
      </c>
      <c r="D1070" s="127"/>
      <c r="E1070" s="127"/>
      <c r="F1070" s="1">
        <f t="shared" si="13"/>
        <v>0</v>
      </c>
    </row>
    <row r="1071" s="1" customFormat="1" ht="27" hidden="1" customHeight="1" spans="1:6">
      <c r="A1071" s="125">
        <v>2170299</v>
      </c>
      <c r="B1071" s="126" t="s">
        <v>1131</v>
      </c>
      <c r="C1071" s="127">
        <v>0</v>
      </c>
      <c r="D1071" s="127"/>
      <c r="E1071" s="127"/>
      <c r="F1071" s="1">
        <f t="shared" si="13"/>
        <v>0</v>
      </c>
    </row>
    <row r="1072" s="1" customFormat="1" ht="27" hidden="1" customHeight="1" spans="1:6">
      <c r="A1072" s="122">
        <v>21703</v>
      </c>
      <c r="B1072" s="123" t="s">
        <v>1132</v>
      </c>
      <c r="C1072" s="124">
        <f>SUM(C1073:C1077)</f>
        <v>0</v>
      </c>
      <c r="D1072" s="124">
        <f>SUM(D1073:D1077)</f>
        <v>0</v>
      </c>
      <c r="E1072" s="124">
        <f>SUM(E1073:E1077)</f>
        <v>0</v>
      </c>
      <c r="F1072" s="1">
        <f t="shared" si="13"/>
        <v>0</v>
      </c>
    </row>
    <row r="1073" s="1" customFormat="1" ht="27" hidden="1" customHeight="1" spans="1:6">
      <c r="A1073" s="125">
        <v>2170301</v>
      </c>
      <c r="B1073" s="126" t="s">
        <v>1133</v>
      </c>
      <c r="C1073" s="127">
        <v>0</v>
      </c>
      <c r="D1073" s="127"/>
      <c r="E1073" s="127"/>
      <c r="F1073" s="1">
        <f t="shared" si="13"/>
        <v>0</v>
      </c>
    </row>
    <row r="1074" s="1" customFormat="1" ht="27" hidden="1" customHeight="1" spans="1:6">
      <c r="A1074" s="125">
        <v>2170302</v>
      </c>
      <c r="B1074" s="126" t="s">
        <v>1134</v>
      </c>
      <c r="C1074" s="127">
        <v>0</v>
      </c>
      <c r="D1074" s="127"/>
      <c r="E1074" s="127"/>
      <c r="F1074" s="1">
        <f t="shared" si="13"/>
        <v>0</v>
      </c>
    </row>
    <row r="1075" s="1" customFormat="1" ht="27" hidden="1" customHeight="1" spans="1:6">
      <c r="A1075" s="125">
        <v>2170303</v>
      </c>
      <c r="B1075" s="126" t="s">
        <v>1135</v>
      </c>
      <c r="C1075" s="127">
        <v>0</v>
      </c>
      <c r="D1075" s="127"/>
      <c r="E1075" s="127"/>
      <c r="F1075" s="1">
        <f t="shared" si="13"/>
        <v>0</v>
      </c>
    </row>
    <row r="1076" s="1" customFormat="1" ht="27" hidden="1" customHeight="1" spans="1:6">
      <c r="A1076" s="125">
        <v>2170304</v>
      </c>
      <c r="B1076" s="126" t="s">
        <v>1136</v>
      </c>
      <c r="C1076" s="127">
        <v>0</v>
      </c>
      <c r="D1076" s="127"/>
      <c r="E1076" s="127"/>
      <c r="F1076" s="1">
        <f t="shared" si="13"/>
        <v>0</v>
      </c>
    </row>
    <row r="1077" s="1" customFormat="1" ht="27" hidden="1" customHeight="1" spans="1:6">
      <c r="A1077" s="125">
        <v>2170399</v>
      </c>
      <c r="B1077" s="126" t="s">
        <v>1137</v>
      </c>
      <c r="C1077" s="127">
        <v>0</v>
      </c>
      <c r="D1077" s="127"/>
      <c r="E1077" s="127"/>
      <c r="F1077" s="1">
        <f t="shared" si="13"/>
        <v>0</v>
      </c>
    </row>
    <row r="1078" s="1" customFormat="1" ht="27" hidden="1" customHeight="1" spans="1:6">
      <c r="A1078" s="122">
        <v>21704</v>
      </c>
      <c r="B1078" s="123" t="s">
        <v>1138</v>
      </c>
      <c r="C1078" s="124"/>
      <c r="D1078" s="124"/>
      <c r="E1078" s="124"/>
      <c r="F1078" s="1">
        <f t="shared" si="13"/>
        <v>0</v>
      </c>
    </row>
    <row r="1079" s="1" customFormat="1" ht="27" hidden="1" customHeight="1" spans="1:6">
      <c r="A1079" s="125">
        <v>2170401</v>
      </c>
      <c r="B1079" s="126" t="s">
        <v>1139</v>
      </c>
      <c r="C1079" s="127">
        <v>0</v>
      </c>
      <c r="D1079" s="127"/>
      <c r="E1079" s="127"/>
      <c r="F1079" s="1">
        <f t="shared" si="13"/>
        <v>0</v>
      </c>
    </row>
    <row r="1080" s="1" customFormat="1" ht="27" hidden="1" customHeight="1" spans="1:6">
      <c r="A1080" s="125">
        <v>2170499</v>
      </c>
      <c r="B1080" s="126" t="s">
        <v>1140</v>
      </c>
      <c r="C1080" s="127">
        <v>0</v>
      </c>
      <c r="D1080" s="127"/>
      <c r="E1080" s="127"/>
      <c r="F1080" s="1">
        <f t="shared" si="13"/>
        <v>0</v>
      </c>
    </row>
    <row r="1081" s="1" customFormat="1" ht="27" hidden="1" customHeight="1" spans="1:6">
      <c r="A1081" s="122">
        <v>21799</v>
      </c>
      <c r="B1081" s="123" t="s">
        <v>1141</v>
      </c>
      <c r="C1081" s="124"/>
      <c r="D1081" s="124"/>
      <c r="E1081" s="124"/>
      <c r="F1081" s="1">
        <f t="shared" si="13"/>
        <v>0</v>
      </c>
    </row>
    <row r="1082" s="1" customFormat="1" ht="27" hidden="1" customHeight="1" spans="1:6">
      <c r="A1082" s="125">
        <v>2179902</v>
      </c>
      <c r="B1082" s="126" t="s">
        <v>1142</v>
      </c>
      <c r="C1082" s="127">
        <v>0</v>
      </c>
      <c r="D1082" s="127"/>
      <c r="E1082" s="127"/>
      <c r="F1082" s="1">
        <f t="shared" si="13"/>
        <v>0</v>
      </c>
    </row>
    <row r="1083" s="1" customFormat="1" ht="27" hidden="1" customHeight="1" spans="1:6">
      <c r="A1083" s="125">
        <v>2179999</v>
      </c>
      <c r="B1083" s="126" t="s">
        <v>1143</v>
      </c>
      <c r="C1083" s="127">
        <v>0</v>
      </c>
      <c r="D1083" s="127"/>
      <c r="E1083" s="127"/>
      <c r="F1083" s="1">
        <f t="shared" si="13"/>
        <v>0</v>
      </c>
    </row>
    <row r="1084" s="1" customFormat="1" ht="27" hidden="1" customHeight="1" spans="1:6">
      <c r="A1084" s="119">
        <v>219</v>
      </c>
      <c r="B1084" s="120" t="s">
        <v>83</v>
      </c>
      <c r="C1084" s="121">
        <f>SUM(C1085:C1093)</f>
        <v>0</v>
      </c>
      <c r="D1084" s="121">
        <f>SUM(D1085:D1093)</f>
        <v>0</v>
      </c>
      <c r="E1084" s="121">
        <f>SUM(E1085:E1093)</f>
        <v>0</v>
      </c>
      <c r="F1084" s="1">
        <f t="shared" si="13"/>
        <v>0</v>
      </c>
    </row>
    <row r="1085" s="1" customFormat="1" ht="27" hidden="1" customHeight="1" spans="1:6">
      <c r="A1085" s="125">
        <v>21901</v>
      </c>
      <c r="B1085" s="126" t="s">
        <v>1144</v>
      </c>
      <c r="C1085" s="127">
        <v>0</v>
      </c>
      <c r="D1085" s="127"/>
      <c r="E1085" s="127"/>
      <c r="F1085" s="1">
        <f t="shared" si="13"/>
        <v>0</v>
      </c>
    </row>
    <row r="1086" s="1" customFormat="1" ht="27" hidden="1" customHeight="1" spans="1:6">
      <c r="A1086" s="125">
        <v>21902</v>
      </c>
      <c r="B1086" s="126" t="s">
        <v>1145</v>
      </c>
      <c r="C1086" s="127">
        <v>0</v>
      </c>
      <c r="D1086" s="127"/>
      <c r="E1086" s="127"/>
      <c r="F1086" s="1">
        <f t="shared" si="13"/>
        <v>0</v>
      </c>
    </row>
    <row r="1087" s="1" customFormat="1" ht="27" hidden="1" customHeight="1" spans="1:6">
      <c r="A1087" s="125">
        <v>21903</v>
      </c>
      <c r="B1087" s="126" t="s">
        <v>1146</v>
      </c>
      <c r="C1087" s="127">
        <v>0</v>
      </c>
      <c r="D1087" s="127"/>
      <c r="E1087" s="127"/>
      <c r="F1087" s="1">
        <f t="shared" si="13"/>
        <v>0</v>
      </c>
    </row>
    <row r="1088" s="1" customFormat="1" ht="27" hidden="1" customHeight="1" spans="1:6">
      <c r="A1088" s="125">
        <v>21904</v>
      </c>
      <c r="B1088" s="126" t="s">
        <v>1147</v>
      </c>
      <c r="C1088" s="127">
        <v>0</v>
      </c>
      <c r="D1088" s="127"/>
      <c r="E1088" s="127"/>
      <c r="F1088" s="1">
        <f t="shared" si="13"/>
        <v>0</v>
      </c>
    </row>
    <row r="1089" s="1" customFormat="1" ht="27" hidden="1" customHeight="1" spans="1:6">
      <c r="A1089" s="125">
        <v>21905</v>
      </c>
      <c r="B1089" s="126" t="s">
        <v>1148</v>
      </c>
      <c r="C1089" s="127">
        <v>0</v>
      </c>
      <c r="D1089" s="127"/>
      <c r="E1089" s="127"/>
      <c r="F1089" s="1">
        <f t="shared" si="13"/>
        <v>0</v>
      </c>
    </row>
    <row r="1090" s="1" customFormat="1" ht="27" hidden="1" customHeight="1" spans="1:6">
      <c r="A1090" s="125">
        <v>21906</v>
      </c>
      <c r="B1090" s="126" t="s">
        <v>926</v>
      </c>
      <c r="C1090" s="127">
        <v>0</v>
      </c>
      <c r="D1090" s="127"/>
      <c r="E1090" s="127"/>
      <c r="F1090" s="1">
        <f t="shared" si="13"/>
        <v>0</v>
      </c>
    </row>
    <row r="1091" s="1" customFormat="1" ht="27" hidden="1" customHeight="1" spans="1:6">
      <c r="A1091" s="125">
        <v>21907</v>
      </c>
      <c r="B1091" s="126" t="s">
        <v>1149</v>
      </c>
      <c r="C1091" s="127">
        <v>0</v>
      </c>
      <c r="D1091" s="127"/>
      <c r="E1091" s="127"/>
      <c r="F1091" s="1">
        <f t="shared" si="13"/>
        <v>0</v>
      </c>
    </row>
    <row r="1092" s="1" customFormat="1" ht="27" hidden="1" customHeight="1" spans="1:6">
      <c r="A1092" s="125">
        <v>21908</v>
      </c>
      <c r="B1092" s="126" t="s">
        <v>1150</v>
      </c>
      <c r="C1092" s="127">
        <v>0</v>
      </c>
      <c r="D1092" s="127"/>
      <c r="E1092" s="127"/>
      <c r="F1092" s="1">
        <f t="shared" si="13"/>
        <v>0</v>
      </c>
    </row>
    <row r="1093" s="1" customFormat="1" ht="27" hidden="1" customHeight="1" spans="1:6">
      <c r="A1093" s="125">
        <v>21999</v>
      </c>
      <c r="B1093" s="126" t="s">
        <v>1151</v>
      </c>
      <c r="C1093" s="127">
        <v>0</v>
      </c>
      <c r="D1093" s="127"/>
      <c r="E1093" s="127"/>
      <c r="F1093" s="1">
        <f t="shared" si="13"/>
        <v>0</v>
      </c>
    </row>
    <row r="1094" s="1" customFormat="1" ht="27" customHeight="1" spans="1:6">
      <c r="A1094" s="119">
        <v>220</v>
      </c>
      <c r="B1094" s="120" t="s">
        <v>1152</v>
      </c>
      <c r="C1094" s="121">
        <f>C1095+C1122+C1137</f>
        <v>2748</v>
      </c>
      <c r="D1094" s="121">
        <f>D1095+D1122+D1137</f>
        <v>2723</v>
      </c>
      <c r="E1094" s="121">
        <f>E1095+E1122+E1137</f>
        <v>3853</v>
      </c>
      <c r="F1094" s="114" t="s">
        <v>337</v>
      </c>
    </row>
    <row r="1095" s="1" customFormat="1" ht="27" customHeight="1" spans="1:6">
      <c r="A1095" s="122">
        <v>22001</v>
      </c>
      <c r="B1095" s="123" t="s">
        <v>1153</v>
      </c>
      <c r="C1095" s="124">
        <f>SUM(C1096:C1121)</f>
        <v>2476</v>
      </c>
      <c r="D1095" s="124">
        <f>SUM(D1096:D1121)</f>
        <v>2451</v>
      </c>
      <c r="E1095" s="124">
        <f>SUM(E1096:E1121)</f>
        <v>3666</v>
      </c>
      <c r="F1095" s="114" t="s">
        <v>337</v>
      </c>
    </row>
    <row r="1096" s="1" customFormat="1" ht="27" customHeight="1" spans="1:6">
      <c r="A1096" s="125">
        <v>2200101</v>
      </c>
      <c r="B1096" s="126" t="s">
        <v>339</v>
      </c>
      <c r="C1096" s="127">
        <v>1335</v>
      </c>
      <c r="D1096" s="127">
        <v>1074</v>
      </c>
      <c r="E1096" s="127">
        <v>1079</v>
      </c>
      <c r="F1096" s="114" t="s">
        <v>337</v>
      </c>
    </row>
    <row r="1097" s="1" customFormat="1" ht="27" customHeight="1" spans="1:6">
      <c r="A1097" s="125">
        <v>2200102</v>
      </c>
      <c r="B1097" s="126" t="s">
        <v>340</v>
      </c>
      <c r="C1097" s="127"/>
      <c r="D1097" s="127">
        <v>268</v>
      </c>
      <c r="E1097" s="127">
        <v>319</v>
      </c>
      <c r="F1097" s="114" t="s">
        <v>337</v>
      </c>
    </row>
    <row r="1098" s="1" customFormat="1" ht="27" hidden="1" customHeight="1" spans="1:6">
      <c r="A1098" s="125">
        <v>2200103</v>
      </c>
      <c r="B1098" s="126" t="s">
        <v>341</v>
      </c>
      <c r="C1098" s="127">
        <v>0</v>
      </c>
      <c r="D1098" s="127"/>
      <c r="E1098" s="127"/>
      <c r="F1098" s="1">
        <f t="shared" ref="F1094:F1157" si="14">D1098+E1098</f>
        <v>0</v>
      </c>
    </row>
    <row r="1099" s="1" customFormat="1" ht="27" hidden="1" customHeight="1" spans="1:6">
      <c r="A1099" s="125">
        <v>2200104</v>
      </c>
      <c r="B1099" s="126" t="s">
        <v>1154</v>
      </c>
      <c r="C1099" s="127">
        <v>57</v>
      </c>
      <c r="D1099" s="127"/>
      <c r="E1099" s="127"/>
      <c r="F1099" s="1">
        <f t="shared" si="14"/>
        <v>0</v>
      </c>
    </row>
    <row r="1100" s="1" customFormat="1" ht="27" customHeight="1" spans="1:6">
      <c r="A1100" s="125">
        <v>2200106</v>
      </c>
      <c r="B1100" s="126" t="s">
        <v>1155</v>
      </c>
      <c r="C1100" s="127">
        <v>351</v>
      </c>
      <c r="D1100" s="127">
        <v>361</v>
      </c>
      <c r="E1100" s="127">
        <v>1454</v>
      </c>
      <c r="F1100" s="114" t="s">
        <v>337</v>
      </c>
    </row>
    <row r="1101" s="1" customFormat="1" ht="27" hidden="1" customHeight="1" spans="1:6">
      <c r="A1101" s="125">
        <v>2200107</v>
      </c>
      <c r="B1101" s="126" t="s">
        <v>1156</v>
      </c>
      <c r="C1101" s="127">
        <v>0</v>
      </c>
      <c r="D1101" s="127"/>
      <c r="E1101" s="127"/>
      <c r="F1101" s="1">
        <f t="shared" si="14"/>
        <v>0</v>
      </c>
    </row>
    <row r="1102" s="1" customFormat="1" ht="27" customHeight="1" spans="1:6">
      <c r="A1102" s="125">
        <v>2200108</v>
      </c>
      <c r="B1102" s="126" t="s">
        <v>1157</v>
      </c>
      <c r="C1102" s="127">
        <v>25</v>
      </c>
      <c r="D1102" s="127">
        <v>25</v>
      </c>
      <c r="E1102" s="127">
        <v>25</v>
      </c>
      <c r="F1102" s="114" t="s">
        <v>337</v>
      </c>
    </row>
    <row r="1103" s="1" customFormat="1" ht="27" hidden="1" customHeight="1" spans="1:6">
      <c r="A1103" s="125">
        <v>2200109</v>
      </c>
      <c r="B1103" s="126" t="s">
        <v>1158</v>
      </c>
      <c r="C1103" s="127">
        <v>0</v>
      </c>
      <c r="D1103" s="127"/>
      <c r="E1103" s="127"/>
      <c r="F1103" s="1">
        <f t="shared" si="14"/>
        <v>0</v>
      </c>
    </row>
    <row r="1104" s="1" customFormat="1" ht="27" customHeight="1" spans="1:6">
      <c r="A1104" s="125">
        <v>2200112</v>
      </c>
      <c r="B1104" s="126" t="s">
        <v>1159</v>
      </c>
      <c r="C1104" s="127">
        <v>174</v>
      </c>
      <c r="D1104" s="127">
        <v>169</v>
      </c>
      <c r="E1104" s="127">
        <v>167</v>
      </c>
      <c r="F1104" s="114" t="s">
        <v>337</v>
      </c>
    </row>
    <row r="1105" s="1" customFormat="1" ht="27" hidden="1" customHeight="1" spans="1:6">
      <c r="A1105" s="125">
        <v>2200113</v>
      </c>
      <c r="B1105" s="126" t="s">
        <v>1160</v>
      </c>
      <c r="C1105" s="127">
        <v>0</v>
      </c>
      <c r="D1105" s="127"/>
      <c r="E1105" s="127"/>
      <c r="F1105" s="1">
        <f t="shared" si="14"/>
        <v>0</v>
      </c>
    </row>
    <row r="1106" s="1" customFormat="1" ht="27" hidden="1" customHeight="1" spans="1:6">
      <c r="A1106" s="125">
        <v>2200114</v>
      </c>
      <c r="B1106" s="126" t="s">
        <v>1161</v>
      </c>
      <c r="C1106" s="127">
        <v>0</v>
      </c>
      <c r="D1106" s="127"/>
      <c r="E1106" s="127"/>
      <c r="F1106" s="1">
        <f t="shared" si="14"/>
        <v>0</v>
      </c>
    </row>
    <row r="1107" s="1" customFormat="1" ht="27" hidden="1" customHeight="1" spans="1:6">
      <c r="A1107" s="125">
        <v>2200115</v>
      </c>
      <c r="B1107" s="126" t="s">
        <v>1162</v>
      </c>
      <c r="C1107" s="127">
        <v>0</v>
      </c>
      <c r="D1107" s="127"/>
      <c r="E1107" s="127"/>
      <c r="F1107" s="1">
        <f t="shared" si="14"/>
        <v>0</v>
      </c>
    </row>
    <row r="1108" s="1" customFormat="1" ht="27" hidden="1" customHeight="1" spans="1:6">
      <c r="A1108" s="125">
        <v>2200116</v>
      </c>
      <c r="B1108" s="126" t="s">
        <v>1163</v>
      </c>
      <c r="C1108" s="127">
        <v>0</v>
      </c>
      <c r="D1108" s="127"/>
      <c r="E1108" s="127"/>
      <c r="F1108" s="1">
        <f t="shared" si="14"/>
        <v>0</v>
      </c>
    </row>
    <row r="1109" s="1" customFormat="1" ht="27" hidden="1" customHeight="1" spans="1:6">
      <c r="A1109" s="125">
        <v>2200119</v>
      </c>
      <c r="B1109" s="126" t="s">
        <v>1164</v>
      </c>
      <c r="C1109" s="127">
        <v>0</v>
      </c>
      <c r="D1109" s="127"/>
      <c r="E1109" s="127"/>
      <c r="F1109" s="1">
        <f t="shared" si="14"/>
        <v>0</v>
      </c>
    </row>
    <row r="1110" s="1" customFormat="1" ht="27" customHeight="1" spans="1:6">
      <c r="A1110" s="125">
        <v>2200120</v>
      </c>
      <c r="B1110" s="126" t="s">
        <v>1165</v>
      </c>
      <c r="C1110" s="127">
        <v>0</v>
      </c>
      <c r="D1110" s="127">
        <v>30</v>
      </c>
      <c r="E1110" s="127">
        <v>42</v>
      </c>
      <c r="F1110" s="114" t="s">
        <v>337</v>
      </c>
    </row>
    <row r="1111" s="1" customFormat="1" ht="27" hidden="1" customHeight="1" spans="1:6">
      <c r="A1111" s="125">
        <v>2200121</v>
      </c>
      <c r="B1111" s="126" t="s">
        <v>1166</v>
      </c>
      <c r="C1111" s="127">
        <v>0</v>
      </c>
      <c r="D1111" s="127"/>
      <c r="E1111" s="127"/>
      <c r="F1111" s="1">
        <f t="shared" si="14"/>
        <v>0</v>
      </c>
    </row>
    <row r="1112" s="1" customFormat="1" ht="27" hidden="1" customHeight="1" spans="1:6">
      <c r="A1112" s="125">
        <v>2200122</v>
      </c>
      <c r="B1112" s="126" t="s">
        <v>1167</v>
      </c>
      <c r="C1112" s="127">
        <v>0</v>
      </c>
      <c r="D1112" s="127"/>
      <c r="E1112" s="127"/>
      <c r="F1112" s="1">
        <f t="shared" si="14"/>
        <v>0</v>
      </c>
    </row>
    <row r="1113" s="1" customFormat="1" ht="27" hidden="1" customHeight="1" spans="1:6">
      <c r="A1113" s="125">
        <v>2200123</v>
      </c>
      <c r="B1113" s="126" t="s">
        <v>1168</v>
      </c>
      <c r="C1113" s="127">
        <v>0</v>
      </c>
      <c r="D1113" s="127"/>
      <c r="E1113" s="127"/>
      <c r="F1113" s="1">
        <f t="shared" si="14"/>
        <v>0</v>
      </c>
    </row>
    <row r="1114" s="1" customFormat="1" ht="27" hidden="1" customHeight="1" spans="1:6">
      <c r="A1114" s="125">
        <v>2200124</v>
      </c>
      <c r="B1114" s="126" t="s">
        <v>1169</v>
      </c>
      <c r="C1114" s="127">
        <v>0</v>
      </c>
      <c r="D1114" s="127"/>
      <c r="E1114" s="127"/>
      <c r="F1114" s="1">
        <f t="shared" si="14"/>
        <v>0</v>
      </c>
    </row>
    <row r="1115" s="1" customFormat="1" ht="27" hidden="1" customHeight="1" spans="1:6">
      <c r="A1115" s="125">
        <v>2200125</v>
      </c>
      <c r="B1115" s="126" t="s">
        <v>1170</v>
      </c>
      <c r="C1115" s="127">
        <v>0</v>
      </c>
      <c r="D1115" s="127"/>
      <c r="E1115" s="127"/>
      <c r="F1115" s="1">
        <f t="shared" si="14"/>
        <v>0</v>
      </c>
    </row>
    <row r="1116" s="1" customFormat="1" ht="27" hidden="1" customHeight="1" spans="1:6">
      <c r="A1116" s="125">
        <v>2200126</v>
      </c>
      <c r="B1116" s="126" t="s">
        <v>1171</v>
      </c>
      <c r="C1116" s="127">
        <v>0</v>
      </c>
      <c r="D1116" s="127"/>
      <c r="E1116" s="127"/>
      <c r="F1116" s="1">
        <f t="shared" si="14"/>
        <v>0</v>
      </c>
    </row>
    <row r="1117" s="1" customFormat="1" ht="27" hidden="1" customHeight="1" spans="1:6">
      <c r="A1117" s="125">
        <v>2200127</v>
      </c>
      <c r="B1117" s="126" t="s">
        <v>1172</v>
      </c>
      <c r="C1117" s="127">
        <v>0</v>
      </c>
      <c r="D1117" s="127"/>
      <c r="E1117" s="127"/>
      <c r="F1117" s="1">
        <f t="shared" si="14"/>
        <v>0</v>
      </c>
    </row>
    <row r="1118" s="1" customFormat="1" ht="27" hidden="1" customHeight="1" spans="1:6">
      <c r="A1118" s="125">
        <v>2200128</v>
      </c>
      <c r="B1118" s="126" t="s">
        <v>1173</v>
      </c>
      <c r="C1118" s="127">
        <v>0</v>
      </c>
      <c r="D1118" s="127"/>
      <c r="E1118" s="127"/>
      <c r="F1118" s="1">
        <f t="shared" si="14"/>
        <v>0</v>
      </c>
    </row>
    <row r="1119" s="1" customFormat="1" ht="27" hidden="1" customHeight="1" spans="1:6">
      <c r="A1119" s="125">
        <v>2200129</v>
      </c>
      <c r="B1119" s="126" t="s">
        <v>1174</v>
      </c>
      <c r="C1119" s="127">
        <v>0</v>
      </c>
      <c r="D1119" s="127"/>
      <c r="E1119" s="127"/>
      <c r="F1119" s="1">
        <f t="shared" si="14"/>
        <v>0</v>
      </c>
    </row>
    <row r="1120" s="1" customFormat="1" ht="27" customHeight="1" spans="1:6">
      <c r="A1120" s="125">
        <v>2200150</v>
      </c>
      <c r="B1120" s="126" t="s">
        <v>348</v>
      </c>
      <c r="C1120" s="127">
        <v>530</v>
      </c>
      <c r="D1120" s="127">
        <v>520</v>
      </c>
      <c r="E1120" s="127">
        <v>580</v>
      </c>
      <c r="F1120" s="114" t="s">
        <v>337</v>
      </c>
    </row>
    <row r="1121" s="1" customFormat="1" ht="27" customHeight="1" spans="1:6">
      <c r="A1121" s="125">
        <v>2200199</v>
      </c>
      <c r="B1121" s="126" t="s">
        <v>1175</v>
      </c>
      <c r="C1121" s="127">
        <v>4</v>
      </c>
      <c r="D1121" s="127">
        <v>4</v>
      </c>
      <c r="E1121" s="127"/>
      <c r="F1121" s="114" t="s">
        <v>337</v>
      </c>
    </row>
    <row r="1122" s="1" customFormat="1" ht="27" customHeight="1" spans="1:6">
      <c r="A1122" s="122">
        <v>22005</v>
      </c>
      <c r="B1122" s="123" t="s">
        <v>1176</v>
      </c>
      <c r="C1122" s="124">
        <f>SUM(C1123:C1136)</f>
        <v>151</v>
      </c>
      <c r="D1122" s="124">
        <f>SUM(D1123:D1136)</f>
        <v>175</v>
      </c>
      <c r="E1122" s="124">
        <f>SUM(E1123:E1136)</f>
        <v>186</v>
      </c>
      <c r="F1122" s="114" t="s">
        <v>337</v>
      </c>
    </row>
    <row r="1123" s="1" customFormat="1" ht="27" hidden="1" customHeight="1" spans="1:6">
      <c r="A1123" s="125">
        <v>2200501</v>
      </c>
      <c r="B1123" s="126" t="s">
        <v>339</v>
      </c>
      <c r="C1123" s="127">
        <v>0</v>
      </c>
      <c r="D1123" s="127"/>
      <c r="E1123" s="127"/>
      <c r="F1123" s="1">
        <f t="shared" si="14"/>
        <v>0</v>
      </c>
    </row>
    <row r="1124" s="1" customFormat="1" ht="27" hidden="1" customHeight="1" spans="1:6">
      <c r="A1124" s="125">
        <v>2200502</v>
      </c>
      <c r="B1124" s="126" t="s">
        <v>340</v>
      </c>
      <c r="C1124" s="127">
        <v>0</v>
      </c>
      <c r="D1124" s="127"/>
      <c r="E1124" s="127"/>
      <c r="F1124" s="1">
        <f t="shared" si="14"/>
        <v>0</v>
      </c>
    </row>
    <row r="1125" s="1" customFormat="1" ht="27" hidden="1" customHeight="1" spans="1:6">
      <c r="A1125" s="125">
        <v>2200503</v>
      </c>
      <c r="B1125" s="126" t="s">
        <v>341</v>
      </c>
      <c r="C1125" s="127">
        <v>0</v>
      </c>
      <c r="D1125" s="127"/>
      <c r="E1125" s="127"/>
      <c r="F1125" s="1">
        <f t="shared" si="14"/>
        <v>0</v>
      </c>
    </row>
    <row r="1126" s="1" customFormat="1" ht="27" customHeight="1" spans="1:6">
      <c r="A1126" s="125">
        <v>2200504</v>
      </c>
      <c r="B1126" s="126" t="s">
        <v>1177</v>
      </c>
      <c r="C1126" s="127">
        <v>33</v>
      </c>
      <c r="D1126" s="127">
        <v>48</v>
      </c>
      <c r="E1126" s="127">
        <v>59</v>
      </c>
      <c r="F1126" s="114" t="s">
        <v>337</v>
      </c>
    </row>
    <row r="1127" s="1" customFormat="1" ht="27" hidden="1" customHeight="1" spans="1:6">
      <c r="A1127" s="125">
        <v>2200506</v>
      </c>
      <c r="B1127" s="126" t="s">
        <v>1178</v>
      </c>
      <c r="C1127" s="127">
        <v>0</v>
      </c>
      <c r="D1127" s="127"/>
      <c r="E1127" s="127"/>
      <c r="F1127" s="1">
        <f t="shared" si="14"/>
        <v>0</v>
      </c>
    </row>
    <row r="1128" s="1" customFormat="1" ht="27" customHeight="1" spans="1:6">
      <c r="A1128" s="125">
        <v>2200507</v>
      </c>
      <c r="B1128" s="126" t="s">
        <v>1179</v>
      </c>
      <c r="C1128" s="127">
        <v>4</v>
      </c>
      <c r="D1128" s="127">
        <v>4</v>
      </c>
      <c r="E1128" s="127">
        <v>4</v>
      </c>
      <c r="F1128" s="114" t="s">
        <v>337</v>
      </c>
    </row>
    <row r="1129" s="1" customFormat="1" ht="27" customHeight="1" spans="1:6">
      <c r="A1129" s="125">
        <v>2200508</v>
      </c>
      <c r="B1129" s="126" t="s">
        <v>1180</v>
      </c>
      <c r="C1129" s="127">
        <v>44</v>
      </c>
      <c r="D1129" s="127">
        <v>44</v>
      </c>
      <c r="E1129" s="127">
        <v>44</v>
      </c>
      <c r="F1129" s="114" t="s">
        <v>337</v>
      </c>
    </row>
    <row r="1130" s="1" customFormat="1" ht="27" customHeight="1" spans="1:6">
      <c r="A1130" s="125">
        <v>2200509</v>
      </c>
      <c r="B1130" s="126" t="s">
        <v>1181</v>
      </c>
      <c r="C1130" s="127">
        <v>37</v>
      </c>
      <c r="D1130" s="127">
        <v>15</v>
      </c>
      <c r="E1130" s="127">
        <v>15</v>
      </c>
      <c r="F1130" s="114" t="s">
        <v>337</v>
      </c>
    </row>
    <row r="1131" s="1" customFormat="1" ht="27" customHeight="1" spans="1:6">
      <c r="A1131" s="125">
        <v>2200510</v>
      </c>
      <c r="B1131" s="126" t="s">
        <v>1182</v>
      </c>
      <c r="C1131" s="127">
        <v>27</v>
      </c>
      <c r="D1131" s="127">
        <v>47</v>
      </c>
      <c r="E1131" s="127">
        <v>47</v>
      </c>
      <c r="F1131" s="114" t="s">
        <v>337</v>
      </c>
    </row>
    <row r="1132" s="1" customFormat="1" ht="27" hidden="1" customHeight="1" spans="1:6">
      <c r="A1132" s="125">
        <v>2200511</v>
      </c>
      <c r="B1132" s="126" t="s">
        <v>1183</v>
      </c>
      <c r="C1132" s="127">
        <v>0</v>
      </c>
      <c r="D1132" s="127"/>
      <c r="E1132" s="127"/>
      <c r="F1132" s="1">
        <f t="shared" si="14"/>
        <v>0</v>
      </c>
    </row>
    <row r="1133" s="1" customFormat="1" ht="27" hidden="1" customHeight="1" spans="1:6">
      <c r="A1133" s="125">
        <v>2200512</v>
      </c>
      <c r="B1133" s="126" t="s">
        <v>1184</v>
      </c>
      <c r="C1133" s="127">
        <v>0</v>
      </c>
      <c r="D1133" s="127"/>
      <c r="E1133" s="127"/>
      <c r="F1133" s="1">
        <f t="shared" si="14"/>
        <v>0</v>
      </c>
    </row>
    <row r="1134" s="1" customFormat="1" ht="27" hidden="1" customHeight="1" spans="1:6">
      <c r="A1134" s="125">
        <v>2200513</v>
      </c>
      <c r="B1134" s="126" t="s">
        <v>1185</v>
      </c>
      <c r="C1134" s="127">
        <v>0</v>
      </c>
      <c r="D1134" s="127"/>
      <c r="E1134" s="127"/>
      <c r="F1134" s="1">
        <f t="shared" si="14"/>
        <v>0</v>
      </c>
    </row>
    <row r="1135" s="1" customFormat="1" ht="27" hidden="1" customHeight="1" spans="1:6">
      <c r="A1135" s="125">
        <v>2200514</v>
      </c>
      <c r="B1135" s="126" t="s">
        <v>1186</v>
      </c>
      <c r="C1135" s="127">
        <v>0</v>
      </c>
      <c r="D1135" s="127"/>
      <c r="E1135" s="127"/>
      <c r="F1135" s="1">
        <f t="shared" si="14"/>
        <v>0</v>
      </c>
    </row>
    <row r="1136" s="1" customFormat="1" ht="27" customHeight="1" spans="1:6">
      <c r="A1136" s="125">
        <v>2200599</v>
      </c>
      <c r="B1136" s="126" t="s">
        <v>1187</v>
      </c>
      <c r="C1136" s="127">
        <v>6</v>
      </c>
      <c r="D1136" s="127">
        <v>17</v>
      </c>
      <c r="E1136" s="127">
        <v>17</v>
      </c>
      <c r="F1136" s="114" t="s">
        <v>337</v>
      </c>
    </row>
    <row r="1137" s="1" customFormat="1" ht="27" customHeight="1" spans="1:6">
      <c r="A1137" s="122">
        <v>22099</v>
      </c>
      <c r="B1137" s="123" t="s">
        <v>1188</v>
      </c>
      <c r="C1137" s="124">
        <v>121</v>
      </c>
      <c r="D1137" s="124">
        <v>97</v>
      </c>
      <c r="E1137" s="124">
        <v>1</v>
      </c>
      <c r="F1137" s="114" t="s">
        <v>337</v>
      </c>
    </row>
    <row r="1138" s="1" customFormat="1" ht="27" customHeight="1" spans="1:6">
      <c r="A1138" s="119">
        <v>221</v>
      </c>
      <c r="B1138" s="120" t="s">
        <v>1189</v>
      </c>
      <c r="C1138" s="121">
        <f>C1139+C1151+C1155</f>
        <v>18283</v>
      </c>
      <c r="D1138" s="121">
        <f>D1139+D1151+D1155</f>
        <v>19067</v>
      </c>
      <c r="E1138" s="121">
        <f>E1139+E1151+E1155</f>
        <v>18925</v>
      </c>
      <c r="F1138" s="114" t="s">
        <v>337</v>
      </c>
    </row>
    <row r="1139" s="1" customFormat="1" ht="27" customHeight="1" spans="1:6">
      <c r="A1139" s="122">
        <v>22101</v>
      </c>
      <c r="B1139" s="123" t="s">
        <v>1190</v>
      </c>
      <c r="C1139" s="124">
        <f>SUM(C1140:C1150)</f>
        <v>377</v>
      </c>
      <c r="D1139" s="124">
        <f>SUM(D1140:D1150)</f>
        <v>556</v>
      </c>
      <c r="E1139" s="124">
        <f>SUM(E1140:E1150)</f>
        <v>320</v>
      </c>
      <c r="F1139" s="114" t="s">
        <v>337</v>
      </c>
    </row>
    <row r="1140" s="1" customFormat="1" ht="27" hidden="1" customHeight="1" spans="1:6">
      <c r="A1140" s="125">
        <v>2210101</v>
      </c>
      <c r="B1140" s="126" t="s">
        <v>1191</v>
      </c>
      <c r="C1140" s="127">
        <v>108</v>
      </c>
      <c r="D1140" s="127"/>
      <c r="E1140" s="127"/>
      <c r="F1140" s="1">
        <f t="shared" si="14"/>
        <v>0</v>
      </c>
    </row>
    <row r="1141" s="1" customFormat="1" ht="27" hidden="1" customHeight="1" spans="1:6">
      <c r="A1141" s="125">
        <v>2210102</v>
      </c>
      <c r="B1141" s="126" t="s">
        <v>1192</v>
      </c>
      <c r="C1141" s="127">
        <v>0</v>
      </c>
      <c r="D1141" s="127"/>
      <c r="E1141" s="127"/>
      <c r="F1141" s="1">
        <f t="shared" si="14"/>
        <v>0</v>
      </c>
    </row>
    <row r="1142" s="1" customFormat="1" ht="27" hidden="1" customHeight="1" spans="1:6">
      <c r="A1142" s="125">
        <v>2210103</v>
      </c>
      <c r="B1142" s="126" t="s">
        <v>1193</v>
      </c>
      <c r="C1142" s="127">
        <v>0</v>
      </c>
      <c r="D1142" s="127"/>
      <c r="E1142" s="127"/>
      <c r="F1142" s="1">
        <f t="shared" si="14"/>
        <v>0</v>
      </c>
    </row>
    <row r="1143" s="1" customFormat="1" ht="27" hidden="1" customHeight="1" spans="1:6">
      <c r="A1143" s="125">
        <v>2210104</v>
      </c>
      <c r="B1143" s="126" t="s">
        <v>1194</v>
      </c>
      <c r="C1143" s="127">
        <v>0</v>
      </c>
      <c r="D1143" s="127"/>
      <c r="E1143" s="127"/>
      <c r="F1143" s="1">
        <f t="shared" si="14"/>
        <v>0</v>
      </c>
    </row>
    <row r="1144" s="1" customFormat="1" ht="27" customHeight="1" spans="1:6">
      <c r="A1144" s="125">
        <v>2210105</v>
      </c>
      <c r="B1144" s="126" t="s">
        <v>1195</v>
      </c>
      <c r="C1144" s="127">
        <v>130</v>
      </c>
      <c r="D1144" s="127">
        <v>166</v>
      </c>
      <c r="E1144" s="127">
        <v>56</v>
      </c>
      <c r="F1144" s="114" t="s">
        <v>337</v>
      </c>
    </row>
    <row r="1145" s="1" customFormat="1" ht="27" hidden="1" customHeight="1" spans="1:6">
      <c r="A1145" s="125">
        <v>2210106</v>
      </c>
      <c r="B1145" s="126" t="s">
        <v>1196</v>
      </c>
      <c r="C1145" s="127">
        <v>89</v>
      </c>
      <c r="D1145" s="127"/>
      <c r="E1145" s="127"/>
      <c r="F1145" s="1">
        <f t="shared" si="14"/>
        <v>0</v>
      </c>
    </row>
    <row r="1146" s="1" customFormat="1" ht="27" hidden="1" customHeight="1" spans="1:6">
      <c r="A1146" s="125">
        <v>2210107</v>
      </c>
      <c r="B1146" s="126" t="s">
        <v>1197</v>
      </c>
      <c r="C1146" s="127">
        <v>0</v>
      </c>
      <c r="D1146" s="127"/>
      <c r="E1146" s="127"/>
      <c r="F1146" s="1">
        <f t="shared" si="14"/>
        <v>0</v>
      </c>
    </row>
    <row r="1147" s="1" customFormat="1" ht="27" customHeight="1" spans="1:6">
      <c r="A1147" s="125">
        <v>2210108</v>
      </c>
      <c r="B1147" s="126" t="s">
        <v>1198</v>
      </c>
      <c r="C1147" s="127">
        <v>0</v>
      </c>
      <c r="D1147" s="127">
        <v>327</v>
      </c>
      <c r="E1147" s="127">
        <v>210</v>
      </c>
      <c r="F1147" s="114" t="s">
        <v>337</v>
      </c>
    </row>
    <row r="1148" s="1" customFormat="1" ht="27" hidden="1" customHeight="1" spans="1:6">
      <c r="A1148" s="125">
        <v>2210109</v>
      </c>
      <c r="B1148" s="126" t="s">
        <v>1199</v>
      </c>
      <c r="C1148" s="127">
        <v>0</v>
      </c>
      <c r="D1148" s="127"/>
      <c r="E1148" s="127"/>
      <c r="F1148" s="1">
        <f t="shared" si="14"/>
        <v>0</v>
      </c>
    </row>
    <row r="1149" s="1" customFormat="1" ht="27" customHeight="1" spans="1:6">
      <c r="A1149" s="125">
        <v>2210111</v>
      </c>
      <c r="B1149" s="126" t="s">
        <v>1200</v>
      </c>
      <c r="C1149" s="127"/>
      <c r="D1149" s="127">
        <v>13</v>
      </c>
      <c r="E1149" s="127">
        <v>4</v>
      </c>
      <c r="F1149" s="114" t="s">
        <v>337</v>
      </c>
    </row>
    <row r="1150" s="1" customFormat="1" ht="27" customHeight="1" spans="1:6">
      <c r="A1150" s="125">
        <v>2210199</v>
      </c>
      <c r="B1150" s="126" t="s">
        <v>1201</v>
      </c>
      <c r="C1150" s="127">
        <v>50</v>
      </c>
      <c r="D1150" s="127">
        <v>50</v>
      </c>
      <c r="E1150" s="127">
        <v>50</v>
      </c>
      <c r="F1150" s="114" t="s">
        <v>337</v>
      </c>
    </row>
    <row r="1151" s="1" customFormat="1" ht="27" customHeight="1" spans="1:6">
      <c r="A1151" s="122">
        <v>22102</v>
      </c>
      <c r="B1151" s="123" t="s">
        <v>1202</v>
      </c>
      <c r="C1151" s="124">
        <f>SUM(C1152:C1154)</f>
        <v>17906</v>
      </c>
      <c r="D1151" s="124">
        <f>SUM(D1152:D1154)</f>
        <v>18511</v>
      </c>
      <c r="E1151" s="124">
        <f>SUM(E1152:E1154)</f>
        <v>18605</v>
      </c>
      <c r="F1151" s="114" t="s">
        <v>337</v>
      </c>
    </row>
    <row r="1152" s="1" customFormat="1" ht="27" customHeight="1" spans="1:6">
      <c r="A1152" s="125">
        <v>2210201</v>
      </c>
      <c r="B1152" s="126" t="s">
        <v>1203</v>
      </c>
      <c r="C1152" s="127">
        <v>17906</v>
      </c>
      <c r="D1152" s="127">
        <v>18511</v>
      </c>
      <c r="E1152" s="127">
        <v>18605</v>
      </c>
      <c r="F1152" s="114" t="s">
        <v>337</v>
      </c>
    </row>
    <row r="1153" s="1" customFormat="1" ht="27" hidden="1" customHeight="1" spans="1:6">
      <c r="A1153" s="125">
        <v>2210202</v>
      </c>
      <c r="B1153" s="126" t="s">
        <v>1204</v>
      </c>
      <c r="C1153" s="127">
        <v>0</v>
      </c>
      <c r="D1153" s="127"/>
      <c r="E1153" s="127"/>
      <c r="F1153" s="1">
        <f t="shared" si="14"/>
        <v>0</v>
      </c>
    </row>
    <row r="1154" s="1" customFormat="1" ht="27" hidden="1" customHeight="1" spans="1:6">
      <c r="A1154" s="125">
        <v>2210203</v>
      </c>
      <c r="B1154" s="126" t="s">
        <v>1205</v>
      </c>
      <c r="C1154" s="127">
        <v>0</v>
      </c>
      <c r="D1154" s="127"/>
      <c r="E1154" s="127"/>
      <c r="F1154" s="1">
        <f t="shared" si="14"/>
        <v>0</v>
      </c>
    </row>
    <row r="1155" s="1" customFormat="1" ht="27" hidden="1" customHeight="1" spans="1:6">
      <c r="A1155" s="122">
        <v>22103</v>
      </c>
      <c r="B1155" s="123" t="s">
        <v>1206</v>
      </c>
      <c r="C1155" s="124"/>
      <c r="D1155" s="124"/>
      <c r="E1155" s="124"/>
      <c r="F1155" s="1">
        <f t="shared" si="14"/>
        <v>0</v>
      </c>
    </row>
    <row r="1156" s="1" customFormat="1" ht="27" hidden="1" customHeight="1" spans="1:6">
      <c r="A1156" s="125">
        <v>2210301</v>
      </c>
      <c r="B1156" s="126" t="s">
        <v>1207</v>
      </c>
      <c r="C1156" s="127">
        <v>0</v>
      </c>
      <c r="D1156" s="127"/>
      <c r="E1156" s="127"/>
      <c r="F1156" s="1">
        <f t="shared" si="14"/>
        <v>0</v>
      </c>
    </row>
    <row r="1157" s="1" customFormat="1" ht="27" hidden="1" customHeight="1" spans="1:6">
      <c r="A1157" s="125">
        <v>2210302</v>
      </c>
      <c r="B1157" s="126" t="s">
        <v>1208</v>
      </c>
      <c r="C1157" s="127">
        <v>0</v>
      </c>
      <c r="D1157" s="127"/>
      <c r="E1157" s="127"/>
      <c r="F1157" s="1">
        <f t="shared" si="14"/>
        <v>0</v>
      </c>
    </row>
    <row r="1158" s="1" customFormat="1" ht="27" hidden="1" customHeight="1" spans="1:6">
      <c r="A1158" s="125">
        <v>2210399</v>
      </c>
      <c r="B1158" s="126" t="s">
        <v>1209</v>
      </c>
      <c r="C1158" s="127">
        <v>0</v>
      </c>
      <c r="D1158" s="127"/>
      <c r="E1158" s="127"/>
      <c r="F1158" s="1">
        <f t="shared" ref="F1158:F1221" si="15">D1158+E1158</f>
        <v>0</v>
      </c>
    </row>
    <row r="1159" s="1" customFormat="1" ht="27" customHeight="1" spans="1:6">
      <c r="A1159" s="119">
        <v>222</v>
      </c>
      <c r="B1159" s="120" t="s">
        <v>1210</v>
      </c>
      <c r="C1159" s="121">
        <f>C1160+C1178+C1184+C1190</f>
        <v>1789</v>
      </c>
      <c r="D1159" s="121">
        <f>D1160+D1178+D1184+D1190</f>
        <v>1759</v>
      </c>
      <c r="E1159" s="121">
        <f>E1160+E1178+E1184+E1190</f>
        <v>2179</v>
      </c>
      <c r="F1159" s="114" t="s">
        <v>337</v>
      </c>
    </row>
    <row r="1160" s="1" customFormat="1" ht="27" customHeight="1" spans="1:6">
      <c r="A1160" s="122">
        <v>22201</v>
      </c>
      <c r="B1160" s="123" t="s">
        <v>1211</v>
      </c>
      <c r="C1160" s="124">
        <f>SUM(C1161:C1177)</f>
        <v>15</v>
      </c>
      <c r="D1160" s="124">
        <f>SUM(D1161:D1177)</f>
        <v>15</v>
      </c>
      <c r="E1160" s="124">
        <f>SUM(E1161:E1177)</f>
        <v>15</v>
      </c>
      <c r="F1160" s="114" t="s">
        <v>337</v>
      </c>
    </row>
    <row r="1161" s="1" customFormat="1" ht="27" hidden="1" customHeight="1" spans="1:6">
      <c r="A1161" s="125">
        <v>2220101</v>
      </c>
      <c r="B1161" s="126" t="s">
        <v>339</v>
      </c>
      <c r="C1161" s="127">
        <v>0</v>
      </c>
      <c r="D1161" s="127"/>
      <c r="E1161" s="127"/>
      <c r="F1161" s="1">
        <f t="shared" si="15"/>
        <v>0</v>
      </c>
    </row>
    <row r="1162" s="1" customFormat="1" ht="27" hidden="1" customHeight="1" spans="1:6">
      <c r="A1162" s="125">
        <v>2220102</v>
      </c>
      <c r="B1162" s="126" t="s">
        <v>340</v>
      </c>
      <c r="C1162" s="127">
        <v>0</v>
      </c>
      <c r="D1162" s="127"/>
      <c r="E1162" s="127"/>
      <c r="F1162" s="1">
        <f t="shared" si="15"/>
        <v>0</v>
      </c>
    </row>
    <row r="1163" s="1" customFormat="1" ht="27" hidden="1" customHeight="1" spans="1:6">
      <c r="A1163" s="125">
        <v>2220103</v>
      </c>
      <c r="B1163" s="126" t="s">
        <v>341</v>
      </c>
      <c r="C1163" s="127">
        <v>0</v>
      </c>
      <c r="D1163" s="127"/>
      <c r="E1163" s="127"/>
      <c r="F1163" s="1">
        <f t="shared" si="15"/>
        <v>0</v>
      </c>
    </row>
    <row r="1164" s="1" customFormat="1" ht="27" hidden="1" customHeight="1" spans="1:6">
      <c r="A1164" s="125">
        <v>2220104</v>
      </c>
      <c r="B1164" s="126" t="s">
        <v>1212</v>
      </c>
      <c r="C1164" s="127">
        <v>0</v>
      </c>
      <c r="D1164" s="127"/>
      <c r="E1164" s="127"/>
      <c r="F1164" s="1">
        <f t="shared" si="15"/>
        <v>0</v>
      </c>
    </row>
    <row r="1165" s="1" customFormat="1" ht="27" hidden="1" customHeight="1" spans="1:6">
      <c r="A1165" s="125">
        <v>2220105</v>
      </c>
      <c r="B1165" s="126" t="s">
        <v>1213</v>
      </c>
      <c r="C1165" s="127">
        <v>0</v>
      </c>
      <c r="D1165" s="127"/>
      <c r="E1165" s="127"/>
      <c r="F1165" s="1">
        <f t="shared" si="15"/>
        <v>0</v>
      </c>
    </row>
    <row r="1166" s="1" customFormat="1" ht="27" hidden="1" customHeight="1" spans="1:6">
      <c r="A1166" s="125">
        <v>2220106</v>
      </c>
      <c r="B1166" s="126" t="s">
        <v>1214</v>
      </c>
      <c r="C1166" s="127">
        <v>0</v>
      </c>
      <c r="D1166" s="127"/>
      <c r="E1166" s="127"/>
      <c r="F1166" s="1">
        <f t="shared" si="15"/>
        <v>0</v>
      </c>
    </row>
    <row r="1167" s="1" customFormat="1" ht="27" hidden="1" customHeight="1" spans="1:6">
      <c r="A1167" s="125">
        <v>2220107</v>
      </c>
      <c r="B1167" s="126" t="s">
        <v>1215</v>
      </c>
      <c r="C1167" s="127">
        <v>0</v>
      </c>
      <c r="D1167" s="127"/>
      <c r="E1167" s="127"/>
      <c r="F1167" s="1">
        <f t="shared" si="15"/>
        <v>0</v>
      </c>
    </row>
    <row r="1168" s="1" customFormat="1" ht="27" hidden="1" customHeight="1" spans="1:6">
      <c r="A1168" s="125">
        <v>2220112</v>
      </c>
      <c r="B1168" s="126" t="s">
        <v>1216</v>
      </c>
      <c r="C1168" s="127">
        <v>0</v>
      </c>
      <c r="D1168" s="127"/>
      <c r="E1168" s="127"/>
      <c r="F1168" s="1">
        <f t="shared" si="15"/>
        <v>0</v>
      </c>
    </row>
    <row r="1169" s="1" customFormat="1" ht="27" hidden="1" customHeight="1" spans="1:6">
      <c r="A1169" s="125">
        <v>2220113</v>
      </c>
      <c r="B1169" s="126" t="s">
        <v>1217</v>
      </c>
      <c r="C1169" s="127">
        <v>0</v>
      </c>
      <c r="D1169" s="127"/>
      <c r="E1169" s="127"/>
      <c r="F1169" s="1">
        <f t="shared" si="15"/>
        <v>0</v>
      </c>
    </row>
    <row r="1170" s="1" customFormat="1" ht="27" hidden="1" customHeight="1" spans="1:6">
      <c r="A1170" s="125">
        <v>2220114</v>
      </c>
      <c r="B1170" s="126" t="s">
        <v>1218</v>
      </c>
      <c r="C1170" s="127">
        <v>0</v>
      </c>
      <c r="D1170" s="127"/>
      <c r="E1170" s="127"/>
      <c r="F1170" s="1">
        <f t="shared" si="15"/>
        <v>0</v>
      </c>
    </row>
    <row r="1171" s="1" customFormat="1" ht="27" hidden="1" customHeight="1" spans="1:6">
      <c r="A1171" s="125">
        <v>2220115</v>
      </c>
      <c r="B1171" s="126" t="s">
        <v>1219</v>
      </c>
      <c r="C1171" s="127">
        <v>0</v>
      </c>
      <c r="D1171" s="127"/>
      <c r="E1171" s="127"/>
      <c r="F1171" s="1">
        <f t="shared" si="15"/>
        <v>0</v>
      </c>
    </row>
    <row r="1172" s="1" customFormat="1" ht="27" hidden="1" customHeight="1" spans="1:6">
      <c r="A1172" s="125">
        <v>2220118</v>
      </c>
      <c r="B1172" s="126" t="s">
        <v>1220</v>
      </c>
      <c r="C1172" s="127">
        <v>0</v>
      </c>
      <c r="D1172" s="127"/>
      <c r="E1172" s="127"/>
      <c r="F1172" s="1">
        <f t="shared" si="15"/>
        <v>0</v>
      </c>
    </row>
    <row r="1173" s="1" customFormat="1" ht="27" hidden="1" customHeight="1" spans="1:6">
      <c r="A1173" s="125">
        <v>2220119</v>
      </c>
      <c r="B1173" s="126" t="s">
        <v>1221</v>
      </c>
      <c r="C1173" s="127">
        <v>0</v>
      </c>
      <c r="D1173" s="127"/>
      <c r="E1173" s="127"/>
      <c r="F1173" s="1">
        <f t="shared" si="15"/>
        <v>0</v>
      </c>
    </row>
    <row r="1174" s="1" customFormat="1" ht="27" hidden="1" customHeight="1" spans="1:6">
      <c r="A1174" s="125">
        <v>2220120</v>
      </c>
      <c r="B1174" s="126" t="s">
        <v>1222</v>
      </c>
      <c r="C1174" s="127">
        <v>0</v>
      </c>
      <c r="D1174" s="127"/>
      <c r="E1174" s="127"/>
      <c r="F1174" s="1">
        <f t="shared" si="15"/>
        <v>0</v>
      </c>
    </row>
    <row r="1175" s="1" customFormat="1" ht="27" hidden="1" customHeight="1" spans="1:6">
      <c r="A1175" s="125">
        <v>2220121</v>
      </c>
      <c r="B1175" s="126" t="s">
        <v>1223</v>
      </c>
      <c r="C1175" s="127">
        <v>0</v>
      </c>
      <c r="D1175" s="127"/>
      <c r="E1175" s="127"/>
      <c r="F1175" s="1">
        <f t="shared" si="15"/>
        <v>0</v>
      </c>
    </row>
    <row r="1176" s="1" customFormat="1" ht="27" hidden="1" customHeight="1" spans="1:6">
      <c r="A1176" s="125">
        <v>2220150</v>
      </c>
      <c r="B1176" s="126" t="s">
        <v>348</v>
      </c>
      <c r="C1176" s="127">
        <v>0</v>
      </c>
      <c r="D1176" s="127"/>
      <c r="E1176" s="127"/>
      <c r="F1176" s="1">
        <f t="shared" si="15"/>
        <v>0</v>
      </c>
    </row>
    <row r="1177" s="1" customFormat="1" ht="27" customHeight="1" spans="1:6">
      <c r="A1177" s="125">
        <v>2220199</v>
      </c>
      <c r="B1177" s="126" t="s">
        <v>1224</v>
      </c>
      <c r="C1177" s="127">
        <v>15</v>
      </c>
      <c r="D1177" s="127">
        <v>15</v>
      </c>
      <c r="E1177" s="127">
        <v>15</v>
      </c>
      <c r="F1177" s="114" t="s">
        <v>337</v>
      </c>
    </row>
    <row r="1178" s="1" customFormat="1" ht="27" hidden="1" customHeight="1" spans="1:6">
      <c r="A1178" s="122">
        <v>22203</v>
      </c>
      <c r="B1178" s="123" t="s">
        <v>1225</v>
      </c>
      <c r="C1178" s="124"/>
      <c r="D1178" s="124"/>
      <c r="E1178" s="124"/>
      <c r="F1178" s="1">
        <f t="shared" si="15"/>
        <v>0</v>
      </c>
    </row>
    <row r="1179" s="1" customFormat="1" ht="27" hidden="1" customHeight="1" spans="1:6">
      <c r="A1179" s="125">
        <v>2220301</v>
      </c>
      <c r="B1179" s="126" t="s">
        <v>1226</v>
      </c>
      <c r="C1179" s="127">
        <v>0</v>
      </c>
      <c r="D1179" s="127"/>
      <c r="E1179" s="127"/>
      <c r="F1179" s="1">
        <f t="shared" si="15"/>
        <v>0</v>
      </c>
    </row>
    <row r="1180" s="1" customFormat="1" ht="27" hidden="1" customHeight="1" spans="1:6">
      <c r="A1180" s="125">
        <v>2220303</v>
      </c>
      <c r="B1180" s="126" t="s">
        <v>1227</v>
      </c>
      <c r="C1180" s="127">
        <v>0</v>
      </c>
      <c r="D1180" s="127"/>
      <c r="E1180" s="127"/>
      <c r="F1180" s="1">
        <f t="shared" si="15"/>
        <v>0</v>
      </c>
    </row>
    <row r="1181" s="1" customFormat="1" ht="27" hidden="1" customHeight="1" spans="1:6">
      <c r="A1181" s="125">
        <v>2220304</v>
      </c>
      <c r="B1181" s="126" t="s">
        <v>1228</v>
      </c>
      <c r="C1181" s="127">
        <v>0</v>
      </c>
      <c r="D1181" s="127"/>
      <c r="E1181" s="127"/>
      <c r="F1181" s="1">
        <f t="shared" si="15"/>
        <v>0</v>
      </c>
    </row>
    <row r="1182" s="1" customFormat="1" ht="27" hidden="1" customHeight="1" spans="1:6">
      <c r="A1182" s="125">
        <v>2220305</v>
      </c>
      <c r="B1182" s="126" t="s">
        <v>1229</v>
      </c>
      <c r="C1182" s="127">
        <v>0</v>
      </c>
      <c r="D1182" s="127"/>
      <c r="E1182" s="127"/>
      <c r="F1182" s="1">
        <f t="shared" si="15"/>
        <v>0</v>
      </c>
    </row>
    <row r="1183" s="1" customFormat="1" ht="27" hidden="1" customHeight="1" spans="1:6">
      <c r="A1183" s="125">
        <v>2220399</v>
      </c>
      <c r="B1183" s="126" t="s">
        <v>1230</v>
      </c>
      <c r="C1183" s="127">
        <v>0</v>
      </c>
      <c r="D1183" s="127"/>
      <c r="E1183" s="127"/>
      <c r="F1183" s="1">
        <f t="shared" si="15"/>
        <v>0</v>
      </c>
    </row>
    <row r="1184" s="1" customFormat="1" ht="27" customHeight="1" spans="1:6">
      <c r="A1184" s="122">
        <v>22204</v>
      </c>
      <c r="B1184" s="123" t="s">
        <v>1231</v>
      </c>
      <c r="C1184" s="124">
        <f>SUM(C1185:C1189)</f>
        <v>1774</v>
      </c>
      <c r="D1184" s="124">
        <f>SUM(D1185:D1189)</f>
        <v>1744</v>
      </c>
      <c r="E1184" s="124">
        <f>SUM(E1185:E1189)</f>
        <v>2164</v>
      </c>
      <c r="F1184" s="114" t="s">
        <v>337</v>
      </c>
    </row>
    <row r="1185" s="1" customFormat="1" ht="27" customHeight="1" spans="1:6">
      <c r="A1185" s="125">
        <v>2220401</v>
      </c>
      <c r="B1185" s="126" t="s">
        <v>1232</v>
      </c>
      <c r="C1185" s="127">
        <v>1052</v>
      </c>
      <c r="D1185" s="127">
        <v>1390</v>
      </c>
      <c r="E1185" s="127">
        <v>1326</v>
      </c>
      <c r="F1185" s="114" t="s">
        <v>337</v>
      </c>
    </row>
    <row r="1186" s="1" customFormat="1" ht="27" customHeight="1" spans="1:6">
      <c r="A1186" s="125">
        <v>2220402</v>
      </c>
      <c r="B1186" s="126" t="s">
        <v>1233</v>
      </c>
      <c r="C1186" s="127">
        <v>314</v>
      </c>
      <c r="D1186" s="127">
        <v>213</v>
      </c>
      <c r="E1186" s="127">
        <v>747</v>
      </c>
      <c r="F1186" s="114" t="s">
        <v>337</v>
      </c>
    </row>
    <row r="1187" s="1" customFormat="1" ht="27" customHeight="1" spans="1:6">
      <c r="A1187" s="125">
        <v>2220403</v>
      </c>
      <c r="B1187" s="126" t="s">
        <v>1234</v>
      </c>
      <c r="C1187" s="127">
        <v>80</v>
      </c>
      <c r="D1187" s="127">
        <v>40</v>
      </c>
      <c r="E1187" s="127">
        <v>40</v>
      </c>
      <c r="F1187" s="114" t="s">
        <v>337</v>
      </c>
    </row>
    <row r="1188" s="1" customFormat="1" ht="27" hidden="1" customHeight="1" spans="1:6">
      <c r="A1188" s="125">
        <v>2220404</v>
      </c>
      <c r="B1188" s="126" t="s">
        <v>1235</v>
      </c>
      <c r="C1188" s="127">
        <v>0</v>
      </c>
      <c r="D1188" s="127"/>
      <c r="E1188" s="127"/>
      <c r="F1188" s="1">
        <f t="shared" si="15"/>
        <v>0</v>
      </c>
    </row>
    <row r="1189" s="1" customFormat="1" ht="27" customHeight="1" spans="1:6">
      <c r="A1189" s="125">
        <v>2220499</v>
      </c>
      <c r="B1189" s="126" t="s">
        <v>1236</v>
      </c>
      <c r="C1189" s="127">
        <v>328</v>
      </c>
      <c r="D1189" s="127">
        <v>101</v>
      </c>
      <c r="E1189" s="127">
        <v>51</v>
      </c>
      <c r="F1189" s="114" t="s">
        <v>337</v>
      </c>
    </row>
    <row r="1190" s="1" customFormat="1" ht="27" hidden="1" customHeight="1" spans="1:6">
      <c r="A1190" s="122">
        <v>22205</v>
      </c>
      <c r="B1190" s="123" t="s">
        <v>1237</v>
      </c>
      <c r="C1190" s="124"/>
      <c r="D1190" s="124"/>
      <c r="E1190" s="124"/>
      <c r="F1190" s="1">
        <f t="shared" si="15"/>
        <v>0</v>
      </c>
    </row>
    <row r="1191" s="1" customFormat="1" ht="27" hidden="1" customHeight="1" spans="1:6">
      <c r="A1191" s="125">
        <v>2220501</v>
      </c>
      <c r="B1191" s="126" t="s">
        <v>1238</v>
      </c>
      <c r="C1191" s="127">
        <v>0</v>
      </c>
      <c r="D1191" s="127"/>
      <c r="E1191" s="127"/>
      <c r="F1191" s="1">
        <f t="shared" si="15"/>
        <v>0</v>
      </c>
    </row>
    <row r="1192" s="1" customFormat="1" ht="27" hidden="1" customHeight="1" spans="1:6">
      <c r="A1192" s="125">
        <v>2220502</v>
      </c>
      <c r="B1192" s="126" t="s">
        <v>1239</v>
      </c>
      <c r="C1192" s="127">
        <v>0</v>
      </c>
      <c r="D1192" s="127"/>
      <c r="E1192" s="127"/>
      <c r="F1192" s="1">
        <f t="shared" si="15"/>
        <v>0</v>
      </c>
    </row>
    <row r="1193" s="1" customFormat="1" ht="27" hidden="1" customHeight="1" spans="1:6">
      <c r="A1193" s="125">
        <v>2220503</v>
      </c>
      <c r="B1193" s="126" t="s">
        <v>1240</v>
      </c>
      <c r="C1193" s="127">
        <v>0</v>
      </c>
      <c r="D1193" s="127"/>
      <c r="E1193" s="127"/>
      <c r="F1193" s="1">
        <f t="shared" si="15"/>
        <v>0</v>
      </c>
    </row>
    <row r="1194" s="1" customFormat="1" ht="27" hidden="1" customHeight="1" spans="1:6">
      <c r="A1194" s="125">
        <v>2220504</v>
      </c>
      <c r="B1194" s="126" t="s">
        <v>1241</v>
      </c>
      <c r="C1194" s="127">
        <v>0</v>
      </c>
      <c r="D1194" s="127"/>
      <c r="E1194" s="127"/>
      <c r="F1194" s="1">
        <f t="shared" si="15"/>
        <v>0</v>
      </c>
    </row>
    <row r="1195" s="1" customFormat="1" ht="27" hidden="1" customHeight="1" spans="1:6">
      <c r="A1195" s="125">
        <v>2220505</v>
      </c>
      <c r="B1195" s="126" t="s">
        <v>1242</v>
      </c>
      <c r="C1195" s="127">
        <v>0</v>
      </c>
      <c r="D1195" s="127"/>
      <c r="E1195" s="127"/>
      <c r="F1195" s="1">
        <f t="shared" si="15"/>
        <v>0</v>
      </c>
    </row>
    <row r="1196" s="1" customFormat="1" ht="27" hidden="1" customHeight="1" spans="1:6">
      <c r="A1196" s="125">
        <v>2220506</v>
      </c>
      <c r="B1196" s="126" t="s">
        <v>1243</v>
      </c>
      <c r="C1196" s="127">
        <v>0</v>
      </c>
      <c r="D1196" s="127"/>
      <c r="E1196" s="127"/>
      <c r="F1196" s="1">
        <f t="shared" si="15"/>
        <v>0</v>
      </c>
    </row>
    <row r="1197" s="1" customFormat="1" ht="27" hidden="1" customHeight="1" spans="1:6">
      <c r="A1197" s="125">
        <v>2220507</v>
      </c>
      <c r="B1197" s="126" t="s">
        <v>1244</v>
      </c>
      <c r="C1197" s="127">
        <v>0</v>
      </c>
      <c r="D1197" s="127"/>
      <c r="E1197" s="127"/>
      <c r="F1197" s="1">
        <f t="shared" si="15"/>
        <v>0</v>
      </c>
    </row>
    <row r="1198" s="1" customFormat="1" ht="27" hidden="1" customHeight="1" spans="1:6">
      <c r="A1198" s="125">
        <v>2220508</v>
      </c>
      <c r="B1198" s="126" t="s">
        <v>1245</v>
      </c>
      <c r="C1198" s="127">
        <v>0</v>
      </c>
      <c r="D1198" s="127"/>
      <c r="E1198" s="127"/>
      <c r="F1198" s="1">
        <f t="shared" si="15"/>
        <v>0</v>
      </c>
    </row>
    <row r="1199" s="1" customFormat="1" ht="27" hidden="1" customHeight="1" spans="1:6">
      <c r="A1199" s="125">
        <v>2220509</v>
      </c>
      <c r="B1199" s="126" t="s">
        <v>1246</v>
      </c>
      <c r="C1199" s="127">
        <v>0</v>
      </c>
      <c r="D1199" s="127"/>
      <c r="E1199" s="127"/>
      <c r="F1199" s="1">
        <f t="shared" si="15"/>
        <v>0</v>
      </c>
    </row>
    <row r="1200" s="1" customFormat="1" ht="27" hidden="1" customHeight="1" spans="1:6">
      <c r="A1200" s="125">
        <v>2220510</v>
      </c>
      <c r="B1200" s="126" t="s">
        <v>1247</v>
      </c>
      <c r="C1200" s="127">
        <v>0</v>
      </c>
      <c r="D1200" s="127"/>
      <c r="E1200" s="127"/>
      <c r="F1200" s="1">
        <f t="shared" si="15"/>
        <v>0</v>
      </c>
    </row>
    <row r="1201" s="1" customFormat="1" ht="27" hidden="1" customHeight="1" spans="1:6">
      <c r="A1201" s="125">
        <v>2220511</v>
      </c>
      <c r="B1201" s="126" t="s">
        <v>1248</v>
      </c>
      <c r="C1201" s="127">
        <v>0</v>
      </c>
      <c r="D1201" s="127"/>
      <c r="E1201" s="127"/>
      <c r="F1201" s="1">
        <f t="shared" si="15"/>
        <v>0</v>
      </c>
    </row>
    <row r="1202" s="1" customFormat="1" ht="27" hidden="1" customHeight="1" spans="1:6">
      <c r="A1202" s="125">
        <v>2220599</v>
      </c>
      <c r="B1202" s="126" t="s">
        <v>1249</v>
      </c>
      <c r="C1202" s="127">
        <v>0</v>
      </c>
      <c r="D1202" s="127"/>
      <c r="E1202" s="127"/>
      <c r="F1202" s="1">
        <f t="shared" si="15"/>
        <v>0</v>
      </c>
    </row>
    <row r="1203" s="1" customFormat="1" ht="27" customHeight="1" spans="1:6">
      <c r="A1203" s="119">
        <v>224</v>
      </c>
      <c r="B1203" s="120" t="s">
        <v>1250</v>
      </c>
      <c r="C1203" s="121">
        <f>C1204+C1215+C1221+C1229+C1242+C1246+C1250</f>
        <v>3819</v>
      </c>
      <c r="D1203" s="121">
        <f>D1204+D1215+D1221+D1229+D1242+D1246+D1250</f>
        <v>3702</v>
      </c>
      <c r="E1203" s="121">
        <f>E1204+E1215+E1221+E1229+E1242+E1246+E1250</f>
        <v>4328</v>
      </c>
      <c r="F1203" s="114" t="s">
        <v>337</v>
      </c>
    </row>
    <row r="1204" s="1" customFormat="1" ht="27" customHeight="1" spans="1:6">
      <c r="A1204" s="122">
        <v>22401</v>
      </c>
      <c r="B1204" s="123" t="s">
        <v>1251</v>
      </c>
      <c r="C1204" s="124">
        <f>SUM(C1205:C1214)</f>
        <v>1007</v>
      </c>
      <c r="D1204" s="124">
        <f>SUM(D1205:D1214)</f>
        <v>922</v>
      </c>
      <c r="E1204" s="124">
        <f>SUM(E1205:E1214)</f>
        <v>909</v>
      </c>
      <c r="F1204" s="114" t="s">
        <v>337</v>
      </c>
    </row>
    <row r="1205" s="1" customFormat="1" ht="27" customHeight="1" spans="1:6">
      <c r="A1205" s="125">
        <v>2240101</v>
      </c>
      <c r="B1205" s="126" t="s">
        <v>339</v>
      </c>
      <c r="C1205" s="127">
        <v>659</v>
      </c>
      <c r="D1205" s="127">
        <v>681</v>
      </c>
      <c r="E1205" s="127">
        <v>678</v>
      </c>
      <c r="F1205" s="114" t="s">
        <v>337</v>
      </c>
    </row>
    <row r="1206" s="1" customFormat="1" ht="27" customHeight="1" spans="1:6">
      <c r="A1206" s="125">
        <v>2240102</v>
      </c>
      <c r="B1206" s="126" t="s">
        <v>340</v>
      </c>
      <c r="C1206" s="127">
        <v>72</v>
      </c>
      <c r="D1206" s="127">
        <v>83</v>
      </c>
      <c r="E1206" s="127">
        <v>83</v>
      </c>
      <c r="F1206" s="114" t="s">
        <v>337</v>
      </c>
    </row>
    <row r="1207" s="1" customFormat="1" ht="27" hidden="1" customHeight="1" spans="1:6">
      <c r="A1207" s="125">
        <v>2240103</v>
      </c>
      <c r="B1207" s="126" t="s">
        <v>341</v>
      </c>
      <c r="C1207" s="127">
        <v>0</v>
      </c>
      <c r="D1207" s="127"/>
      <c r="E1207" s="127"/>
      <c r="F1207" s="1">
        <f t="shared" si="15"/>
        <v>0</v>
      </c>
    </row>
    <row r="1208" s="1" customFormat="1" ht="27" customHeight="1" spans="1:6">
      <c r="A1208" s="125">
        <v>2240104</v>
      </c>
      <c r="B1208" s="126" t="s">
        <v>1252</v>
      </c>
      <c r="C1208" s="127">
        <v>80</v>
      </c>
      <c r="D1208" s="127">
        <v>50</v>
      </c>
      <c r="E1208" s="127">
        <v>50</v>
      </c>
      <c r="F1208" s="114" t="s">
        <v>337</v>
      </c>
    </row>
    <row r="1209" s="1" customFormat="1" ht="27" hidden="1" customHeight="1" spans="1:6">
      <c r="A1209" s="125">
        <v>2240105</v>
      </c>
      <c r="B1209" s="126" t="s">
        <v>1253</v>
      </c>
      <c r="C1209" s="127">
        <v>0</v>
      </c>
      <c r="D1209" s="127"/>
      <c r="E1209" s="127"/>
      <c r="F1209" s="1">
        <f t="shared" si="15"/>
        <v>0</v>
      </c>
    </row>
    <row r="1210" s="1" customFormat="1" ht="27" hidden="1" customHeight="1" spans="1:6">
      <c r="A1210" s="125">
        <v>2240106</v>
      </c>
      <c r="B1210" s="126" t="s">
        <v>1254</v>
      </c>
      <c r="C1210" s="127"/>
      <c r="D1210" s="127"/>
      <c r="E1210" s="127"/>
      <c r="F1210" s="1">
        <f t="shared" si="15"/>
        <v>0</v>
      </c>
    </row>
    <row r="1211" s="1" customFormat="1" ht="27" hidden="1" customHeight="1" spans="1:6">
      <c r="A1211" s="125">
        <v>2240108</v>
      </c>
      <c r="B1211" s="126" t="s">
        <v>1255</v>
      </c>
      <c r="C1211" s="127"/>
      <c r="D1211" s="127"/>
      <c r="E1211" s="127"/>
      <c r="F1211" s="1">
        <f t="shared" si="15"/>
        <v>0</v>
      </c>
    </row>
    <row r="1212" s="1" customFormat="1" ht="27" customHeight="1" spans="1:6">
      <c r="A1212" s="125">
        <v>2240109</v>
      </c>
      <c r="B1212" s="126" t="s">
        <v>1256</v>
      </c>
      <c r="C1212" s="127">
        <v>0</v>
      </c>
      <c r="D1212" s="127"/>
      <c r="E1212" s="127">
        <v>70</v>
      </c>
      <c r="F1212" s="114" t="s">
        <v>337</v>
      </c>
    </row>
    <row r="1213" s="1" customFormat="1" ht="27" customHeight="1" spans="1:6">
      <c r="A1213" s="125">
        <v>2240150</v>
      </c>
      <c r="B1213" s="126" t="s">
        <v>348</v>
      </c>
      <c r="C1213" s="127">
        <v>0</v>
      </c>
      <c r="D1213" s="127">
        <v>28</v>
      </c>
      <c r="E1213" s="127">
        <v>25</v>
      </c>
      <c r="F1213" s="114" t="s">
        <v>337</v>
      </c>
    </row>
    <row r="1214" s="1" customFormat="1" ht="27" customHeight="1" spans="1:6">
      <c r="A1214" s="125">
        <v>2240199</v>
      </c>
      <c r="B1214" s="126" t="s">
        <v>1257</v>
      </c>
      <c r="C1214" s="127">
        <v>196</v>
      </c>
      <c r="D1214" s="127">
        <v>80</v>
      </c>
      <c r="E1214" s="127">
        <v>3</v>
      </c>
      <c r="F1214" s="114" t="s">
        <v>337</v>
      </c>
    </row>
    <row r="1215" s="1" customFormat="1" ht="27" customHeight="1" spans="1:6">
      <c r="A1215" s="122">
        <v>22402</v>
      </c>
      <c r="B1215" s="123" t="s">
        <v>1258</v>
      </c>
      <c r="C1215" s="124">
        <f>SUM(C1216:C1220)</f>
        <v>2086</v>
      </c>
      <c r="D1215" s="124">
        <f>SUM(D1216:D1220)</f>
        <v>1795</v>
      </c>
      <c r="E1215" s="124">
        <f>SUM(E1216:E1220)</f>
        <v>1610</v>
      </c>
      <c r="F1215" s="114" t="s">
        <v>337</v>
      </c>
    </row>
    <row r="1216" s="1" customFormat="1" ht="27" customHeight="1" spans="1:6">
      <c r="A1216" s="125">
        <v>2240201</v>
      </c>
      <c r="B1216" s="126" t="s">
        <v>339</v>
      </c>
      <c r="C1216" s="127">
        <v>658</v>
      </c>
      <c r="D1216" s="127">
        <v>792</v>
      </c>
      <c r="E1216" s="127">
        <v>767</v>
      </c>
      <c r="F1216" s="114" t="s">
        <v>337</v>
      </c>
    </row>
    <row r="1217" s="1" customFormat="1" ht="27" hidden="1" customHeight="1" spans="1:6">
      <c r="A1217" s="125">
        <v>2240202</v>
      </c>
      <c r="B1217" s="126" t="s">
        <v>340</v>
      </c>
      <c r="C1217" s="127"/>
      <c r="D1217" s="127"/>
      <c r="E1217" s="127"/>
      <c r="F1217" s="1">
        <f t="shared" si="15"/>
        <v>0</v>
      </c>
    </row>
    <row r="1218" s="1" customFormat="1" ht="27" hidden="1" customHeight="1" spans="1:6">
      <c r="A1218" s="125">
        <v>2240203</v>
      </c>
      <c r="B1218" s="126" t="s">
        <v>341</v>
      </c>
      <c r="C1218" s="127">
        <v>0</v>
      </c>
      <c r="D1218" s="127"/>
      <c r="E1218" s="127"/>
      <c r="F1218" s="1">
        <f t="shared" si="15"/>
        <v>0</v>
      </c>
    </row>
    <row r="1219" s="1" customFormat="1" ht="27" customHeight="1" spans="1:6">
      <c r="A1219" s="125">
        <v>2240204</v>
      </c>
      <c r="B1219" s="126" t="s">
        <v>1259</v>
      </c>
      <c r="C1219" s="127">
        <v>1416</v>
      </c>
      <c r="D1219" s="127">
        <v>986</v>
      </c>
      <c r="E1219" s="127">
        <v>831</v>
      </c>
      <c r="F1219" s="114" t="s">
        <v>337</v>
      </c>
    </row>
    <row r="1220" s="1" customFormat="1" ht="27" customHeight="1" spans="1:6">
      <c r="A1220" s="125">
        <v>2240299</v>
      </c>
      <c r="B1220" s="126" t="s">
        <v>1260</v>
      </c>
      <c r="C1220" s="127">
        <v>12</v>
      </c>
      <c r="D1220" s="127">
        <v>17</v>
      </c>
      <c r="E1220" s="127">
        <v>12</v>
      </c>
      <c r="F1220" s="114" t="s">
        <v>337</v>
      </c>
    </row>
    <row r="1221" s="1" customFormat="1" ht="27" customHeight="1" spans="1:6">
      <c r="A1221" s="122">
        <v>22404</v>
      </c>
      <c r="B1221" s="123" t="s">
        <v>1261</v>
      </c>
      <c r="C1221" s="124">
        <f>C1222</f>
        <v>10</v>
      </c>
      <c r="D1221" s="124">
        <f>D1222</f>
        <v>0</v>
      </c>
      <c r="E1221" s="124">
        <f>E1222</f>
        <v>30</v>
      </c>
      <c r="F1221" s="114" t="s">
        <v>337</v>
      </c>
    </row>
    <row r="1222" s="1" customFormat="1" ht="27" customHeight="1" spans="1:6">
      <c r="A1222" s="125">
        <v>2240401</v>
      </c>
      <c r="B1222" s="126" t="s">
        <v>339</v>
      </c>
      <c r="C1222" s="127">
        <v>10</v>
      </c>
      <c r="D1222" s="127"/>
      <c r="E1222" s="127">
        <v>30</v>
      </c>
      <c r="F1222" s="114" t="s">
        <v>337</v>
      </c>
    </row>
    <row r="1223" s="1" customFormat="1" ht="27" hidden="1" customHeight="1" spans="1:6">
      <c r="A1223" s="125">
        <v>2240402</v>
      </c>
      <c r="B1223" s="126" t="s">
        <v>340</v>
      </c>
      <c r="C1223" s="127">
        <v>0</v>
      </c>
      <c r="D1223" s="127"/>
      <c r="E1223" s="127"/>
      <c r="F1223" s="1">
        <f t="shared" ref="F1223:F1241" si="16">D1223+E1223</f>
        <v>0</v>
      </c>
    </row>
    <row r="1224" s="1" customFormat="1" ht="27" hidden="1" customHeight="1" spans="1:6">
      <c r="A1224" s="125">
        <v>2240403</v>
      </c>
      <c r="B1224" s="126" t="s">
        <v>341</v>
      </c>
      <c r="C1224" s="127">
        <v>0</v>
      </c>
      <c r="D1224" s="127"/>
      <c r="E1224" s="127"/>
      <c r="F1224" s="1">
        <f t="shared" si="16"/>
        <v>0</v>
      </c>
    </row>
    <row r="1225" s="1" customFormat="1" ht="27" hidden="1" customHeight="1" spans="1:6">
      <c r="A1225" s="125">
        <v>2240404</v>
      </c>
      <c r="B1225" s="126" t="s">
        <v>1262</v>
      </c>
      <c r="C1225" s="127">
        <v>0</v>
      </c>
      <c r="D1225" s="127"/>
      <c r="E1225" s="127"/>
      <c r="F1225" s="1">
        <f t="shared" si="16"/>
        <v>0</v>
      </c>
    </row>
    <row r="1226" s="1" customFormat="1" ht="27" hidden="1" customHeight="1" spans="1:6">
      <c r="A1226" s="125">
        <v>2240405</v>
      </c>
      <c r="B1226" s="126" t="s">
        <v>1263</v>
      </c>
      <c r="C1226" s="127">
        <v>0</v>
      </c>
      <c r="D1226" s="127"/>
      <c r="E1226" s="127"/>
      <c r="F1226" s="1">
        <f t="shared" si="16"/>
        <v>0</v>
      </c>
    </row>
    <row r="1227" s="1" customFormat="1" ht="27" hidden="1" customHeight="1" spans="1:6">
      <c r="A1227" s="125">
        <v>2240450</v>
      </c>
      <c r="B1227" s="126" t="s">
        <v>348</v>
      </c>
      <c r="C1227" s="127">
        <v>0</v>
      </c>
      <c r="D1227" s="127"/>
      <c r="E1227" s="127"/>
      <c r="F1227" s="1">
        <f t="shared" si="16"/>
        <v>0</v>
      </c>
    </row>
    <row r="1228" s="1" customFormat="1" ht="27" hidden="1" customHeight="1" spans="1:6">
      <c r="A1228" s="125">
        <v>2240499</v>
      </c>
      <c r="B1228" s="126" t="s">
        <v>1264</v>
      </c>
      <c r="C1228" s="127">
        <v>0</v>
      </c>
      <c r="D1228" s="127"/>
      <c r="E1228" s="127"/>
      <c r="F1228" s="1">
        <f t="shared" si="16"/>
        <v>0</v>
      </c>
    </row>
    <row r="1229" s="1" customFormat="1" ht="27" hidden="1" customHeight="1" spans="1:6">
      <c r="A1229" s="122">
        <v>22405</v>
      </c>
      <c r="B1229" s="123" t="s">
        <v>1265</v>
      </c>
      <c r="C1229" s="124">
        <f>SUM(C1230:C1241)</f>
        <v>6</v>
      </c>
      <c r="D1229" s="124">
        <f>SUM(D1230:D1241)</f>
        <v>0</v>
      </c>
      <c r="E1229" s="124">
        <f>SUM(E1230:E1241)</f>
        <v>0</v>
      </c>
      <c r="F1229" s="1">
        <f t="shared" si="16"/>
        <v>0</v>
      </c>
    </row>
    <row r="1230" s="1" customFormat="1" ht="27" hidden="1" customHeight="1" spans="1:6">
      <c r="A1230" s="125">
        <v>2240501</v>
      </c>
      <c r="B1230" s="126" t="s">
        <v>339</v>
      </c>
      <c r="C1230" s="127">
        <v>0</v>
      </c>
      <c r="D1230" s="127"/>
      <c r="E1230" s="127"/>
      <c r="F1230" s="1">
        <f t="shared" si="16"/>
        <v>0</v>
      </c>
    </row>
    <row r="1231" s="1" customFormat="1" ht="27" hidden="1" customHeight="1" spans="1:6">
      <c r="A1231" s="125">
        <v>2240502</v>
      </c>
      <c r="B1231" s="126" t="s">
        <v>340</v>
      </c>
      <c r="C1231" s="127">
        <v>0</v>
      </c>
      <c r="D1231" s="127"/>
      <c r="E1231" s="127"/>
      <c r="F1231" s="1">
        <f t="shared" si="16"/>
        <v>0</v>
      </c>
    </row>
    <row r="1232" s="1" customFormat="1" ht="27" hidden="1" customHeight="1" spans="1:6">
      <c r="A1232" s="125">
        <v>2240503</v>
      </c>
      <c r="B1232" s="126" t="s">
        <v>341</v>
      </c>
      <c r="C1232" s="127">
        <v>0</v>
      </c>
      <c r="D1232" s="127"/>
      <c r="E1232" s="127"/>
      <c r="F1232" s="1">
        <f t="shared" si="16"/>
        <v>0</v>
      </c>
    </row>
    <row r="1233" s="1" customFormat="1" ht="27" hidden="1" customHeight="1" spans="1:6">
      <c r="A1233" s="125">
        <v>2240504</v>
      </c>
      <c r="B1233" s="126" t="s">
        <v>1266</v>
      </c>
      <c r="C1233" s="127">
        <v>1</v>
      </c>
      <c r="D1233" s="127"/>
      <c r="E1233" s="127"/>
      <c r="F1233" s="1">
        <f t="shared" si="16"/>
        <v>0</v>
      </c>
    </row>
    <row r="1234" s="1" customFormat="1" ht="27" hidden="1" customHeight="1" spans="1:6">
      <c r="A1234" s="125">
        <v>2240505</v>
      </c>
      <c r="B1234" s="126" t="s">
        <v>1267</v>
      </c>
      <c r="C1234" s="127">
        <v>0</v>
      </c>
      <c r="D1234" s="127"/>
      <c r="E1234" s="127"/>
      <c r="F1234" s="1">
        <f t="shared" si="16"/>
        <v>0</v>
      </c>
    </row>
    <row r="1235" s="1" customFormat="1" ht="27" hidden="1" customHeight="1" spans="1:6">
      <c r="A1235" s="125">
        <v>2240506</v>
      </c>
      <c r="B1235" s="126" t="s">
        <v>1268</v>
      </c>
      <c r="C1235" s="127">
        <v>0</v>
      </c>
      <c r="D1235" s="127"/>
      <c r="E1235" s="127"/>
      <c r="F1235" s="1">
        <f t="shared" si="16"/>
        <v>0</v>
      </c>
    </row>
    <row r="1236" s="1" customFormat="1" ht="27" hidden="1" customHeight="1" spans="1:6">
      <c r="A1236" s="125">
        <v>2240507</v>
      </c>
      <c r="B1236" s="126" t="s">
        <v>1269</v>
      </c>
      <c r="C1236" s="127">
        <v>0</v>
      </c>
      <c r="D1236" s="127"/>
      <c r="E1236" s="127"/>
      <c r="F1236" s="1">
        <f t="shared" si="16"/>
        <v>0</v>
      </c>
    </row>
    <row r="1237" s="1" customFormat="1" ht="27" hidden="1" customHeight="1" spans="1:6">
      <c r="A1237" s="125">
        <v>2240508</v>
      </c>
      <c r="B1237" s="126" t="s">
        <v>1270</v>
      </c>
      <c r="C1237" s="127">
        <v>0</v>
      </c>
      <c r="D1237" s="127"/>
      <c r="E1237" s="127"/>
      <c r="F1237" s="1">
        <f t="shared" si="16"/>
        <v>0</v>
      </c>
    </row>
    <row r="1238" s="1" customFormat="1" ht="27" hidden="1" customHeight="1" spans="1:6">
      <c r="A1238" s="125">
        <v>2240509</v>
      </c>
      <c r="B1238" s="126" t="s">
        <v>1271</v>
      </c>
      <c r="C1238" s="127">
        <v>0</v>
      </c>
      <c r="D1238" s="127"/>
      <c r="E1238" s="127"/>
      <c r="F1238" s="1">
        <f t="shared" si="16"/>
        <v>0</v>
      </c>
    </row>
    <row r="1239" s="1" customFormat="1" ht="27" hidden="1" customHeight="1" spans="1:6">
      <c r="A1239" s="125">
        <v>2240510</v>
      </c>
      <c r="B1239" s="126" t="s">
        <v>1272</v>
      </c>
      <c r="C1239" s="127">
        <v>0</v>
      </c>
      <c r="D1239" s="127"/>
      <c r="E1239" s="127"/>
      <c r="F1239" s="1">
        <f t="shared" si="16"/>
        <v>0</v>
      </c>
    </row>
    <row r="1240" s="1" customFormat="1" ht="27" hidden="1" customHeight="1" spans="1:6">
      <c r="A1240" s="125">
        <v>2240550</v>
      </c>
      <c r="B1240" s="126" t="s">
        <v>1273</v>
      </c>
      <c r="C1240" s="127">
        <v>0</v>
      </c>
      <c r="D1240" s="127"/>
      <c r="E1240" s="127"/>
      <c r="F1240" s="1">
        <f t="shared" si="16"/>
        <v>0</v>
      </c>
    </row>
    <row r="1241" s="1" customFormat="1" ht="27" hidden="1" customHeight="1" spans="1:6">
      <c r="A1241" s="125">
        <v>2240599</v>
      </c>
      <c r="B1241" s="126" t="s">
        <v>1274</v>
      </c>
      <c r="C1241" s="127">
        <v>5</v>
      </c>
      <c r="D1241" s="127"/>
      <c r="E1241" s="127"/>
      <c r="F1241" s="1">
        <f t="shared" si="16"/>
        <v>0</v>
      </c>
    </row>
    <row r="1242" s="1" customFormat="1" ht="27" customHeight="1" spans="1:6">
      <c r="A1242" s="122">
        <v>22406</v>
      </c>
      <c r="B1242" s="123" t="s">
        <v>1275</v>
      </c>
      <c r="C1242" s="124">
        <f>SUM(C1243:C1245)</f>
        <v>640</v>
      </c>
      <c r="D1242" s="124">
        <f>SUM(D1243:D1245)</f>
        <v>280</v>
      </c>
      <c r="E1242" s="124">
        <f>SUM(E1243:E1245)</f>
        <v>50</v>
      </c>
      <c r="F1242" s="114" t="s">
        <v>337</v>
      </c>
    </row>
    <row r="1243" s="1" customFormat="1" ht="27" customHeight="1" spans="1:6">
      <c r="A1243" s="125">
        <v>2240601</v>
      </c>
      <c r="B1243" s="126" t="s">
        <v>1276</v>
      </c>
      <c r="C1243" s="127">
        <v>116</v>
      </c>
      <c r="D1243" s="127">
        <v>115</v>
      </c>
      <c r="E1243" s="127"/>
      <c r="F1243" s="114" t="s">
        <v>337</v>
      </c>
    </row>
    <row r="1244" s="1" customFormat="1" ht="27" hidden="1" customHeight="1" spans="1:6">
      <c r="A1244" s="125">
        <v>2240602</v>
      </c>
      <c r="B1244" s="126" t="s">
        <v>1277</v>
      </c>
      <c r="C1244" s="127">
        <v>0</v>
      </c>
      <c r="D1244" s="127"/>
      <c r="E1244" s="127"/>
      <c r="F1244" s="1">
        <f>D1244+E1244</f>
        <v>0</v>
      </c>
    </row>
    <row r="1245" s="1" customFormat="1" ht="27" customHeight="1" spans="1:6">
      <c r="A1245" s="125">
        <v>2240699</v>
      </c>
      <c r="B1245" s="126" t="s">
        <v>1278</v>
      </c>
      <c r="C1245" s="127">
        <v>524</v>
      </c>
      <c r="D1245" s="127">
        <v>165</v>
      </c>
      <c r="E1245" s="127">
        <v>50</v>
      </c>
      <c r="F1245" s="114" t="s">
        <v>337</v>
      </c>
    </row>
    <row r="1246" s="1" customFormat="1" ht="27" customHeight="1" spans="1:6">
      <c r="A1246" s="122">
        <v>22407</v>
      </c>
      <c r="B1246" s="123" t="s">
        <v>1279</v>
      </c>
      <c r="C1246" s="124">
        <f>SUM(C1247:C1249)</f>
        <v>70</v>
      </c>
      <c r="D1246" s="124">
        <f>SUM(D1247:D1249)</f>
        <v>255</v>
      </c>
      <c r="E1246" s="124">
        <f>SUM(E1247:E1249)</f>
        <v>1304</v>
      </c>
      <c r="F1246" s="114" t="s">
        <v>337</v>
      </c>
    </row>
    <row r="1247" s="1" customFormat="1" ht="27" customHeight="1" spans="1:6">
      <c r="A1247" s="125">
        <v>2240703</v>
      </c>
      <c r="B1247" s="126" t="s">
        <v>1280</v>
      </c>
      <c r="C1247" s="127"/>
      <c r="D1247" s="127">
        <v>225</v>
      </c>
      <c r="E1247" s="127">
        <v>89</v>
      </c>
      <c r="F1247" s="114" t="s">
        <v>337</v>
      </c>
    </row>
    <row r="1248" s="1" customFormat="1" ht="27" customHeight="1" spans="1:6">
      <c r="A1248" s="125">
        <v>2240704</v>
      </c>
      <c r="B1248" s="126" t="s">
        <v>1281</v>
      </c>
      <c r="C1248" s="127">
        <v>0</v>
      </c>
      <c r="D1248" s="127"/>
      <c r="E1248" s="127">
        <v>725</v>
      </c>
      <c r="F1248" s="114" t="s">
        <v>337</v>
      </c>
    </row>
    <row r="1249" s="1" customFormat="1" ht="27" customHeight="1" spans="1:6">
      <c r="A1249" s="125">
        <v>2240799</v>
      </c>
      <c r="B1249" s="126" t="s">
        <v>1282</v>
      </c>
      <c r="C1249" s="127">
        <v>70</v>
      </c>
      <c r="D1249" s="127">
        <v>30</v>
      </c>
      <c r="E1249" s="127">
        <v>490</v>
      </c>
      <c r="F1249" s="114" t="s">
        <v>337</v>
      </c>
    </row>
    <row r="1250" s="1" customFormat="1" ht="27" customHeight="1" spans="1:6">
      <c r="A1250" s="122">
        <v>22499</v>
      </c>
      <c r="B1250" s="123" t="s">
        <v>1283</v>
      </c>
      <c r="C1250" s="124"/>
      <c r="D1250" s="124">
        <v>450</v>
      </c>
      <c r="E1250" s="124">
        <v>425</v>
      </c>
      <c r="F1250" s="114" t="s">
        <v>337</v>
      </c>
    </row>
    <row r="1251" s="1" customFormat="1" ht="27" customHeight="1" spans="1:6">
      <c r="A1251" s="119">
        <v>227</v>
      </c>
      <c r="B1251" s="120" t="s">
        <v>1284</v>
      </c>
      <c r="C1251" s="121">
        <v>7000</v>
      </c>
      <c r="D1251" s="121">
        <v>7000</v>
      </c>
      <c r="E1251" s="121">
        <v>7000</v>
      </c>
      <c r="F1251" s="114" t="s">
        <v>337</v>
      </c>
    </row>
    <row r="1252" s="1" customFormat="1" ht="27" customHeight="1" spans="1:6">
      <c r="A1252" s="119">
        <v>229</v>
      </c>
      <c r="B1252" s="120" t="s">
        <v>114</v>
      </c>
      <c r="C1252" s="121">
        <f>SUM(C1253:C1254)</f>
        <v>41121</v>
      </c>
      <c r="D1252" s="121">
        <f>SUM(D1253:D1254)</f>
        <v>40058</v>
      </c>
      <c r="E1252" s="121">
        <f>SUM(E1253:E1254)</f>
        <v>31620</v>
      </c>
      <c r="F1252" s="114" t="s">
        <v>337</v>
      </c>
    </row>
    <row r="1253" s="1" customFormat="1" ht="27" customHeight="1" spans="1:6">
      <c r="A1253" s="125">
        <v>22902</v>
      </c>
      <c r="B1253" s="126" t="s">
        <v>1285</v>
      </c>
      <c r="C1253" s="127">
        <v>28000</v>
      </c>
      <c r="D1253" s="127">
        <v>32000</v>
      </c>
      <c r="E1253" s="127">
        <v>23500</v>
      </c>
      <c r="F1253" s="114" t="s">
        <v>337</v>
      </c>
    </row>
    <row r="1254" s="1" customFormat="1" ht="27" customHeight="1" spans="1:6">
      <c r="A1254" s="125">
        <v>22999</v>
      </c>
      <c r="B1254" s="126" t="s">
        <v>1151</v>
      </c>
      <c r="C1254" s="127">
        <v>13121</v>
      </c>
      <c r="D1254" s="127">
        <v>8058</v>
      </c>
      <c r="E1254" s="127">
        <v>8120</v>
      </c>
      <c r="F1254" s="114" t="s">
        <v>337</v>
      </c>
    </row>
    <row r="1255" s="1" customFormat="1" ht="27" customHeight="1" spans="1:6">
      <c r="A1255" s="119">
        <v>230</v>
      </c>
      <c r="B1255" s="120" t="s">
        <v>1286</v>
      </c>
      <c r="C1255" s="121">
        <v>28844</v>
      </c>
      <c r="D1255" s="121">
        <f>D1256</f>
        <v>34040</v>
      </c>
      <c r="E1255" s="121">
        <f>E1256</f>
        <v>55993</v>
      </c>
      <c r="F1255" s="114" t="s">
        <v>337</v>
      </c>
    </row>
    <row r="1256" s="1" customFormat="1" ht="27" customHeight="1" spans="1:6">
      <c r="A1256" s="122">
        <v>23006</v>
      </c>
      <c r="B1256" s="123" t="s">
        <v>1287</v>
      </c>
      <c r="C1256" s="124">
        <v>28844</v>
      </c>
      <c r="D1256" s="124">
        <f>D1257+D1258</f>
        <v>34040</v>
      </c>
      <c r="E1256" s="124">
        <f>E1257+E1258</f>
        <v>55993</v>
      </c>
      <c r="F1256" s="114" t="s">
        <v>337</v>
      </c>
    </row>
    <row r="1257" s="1" customFormat="1" ht="27" customHeight="1" spans="1:6">
      <c r="A1257" s="139">
        <v>2300601</v>
      </c>
      <c r="B1257" s="140" t="s">
        <v>1288</v>
      </c>
      <c r="C1257" s="127">
        <v>231</v>
      </c>
      <c r="D1257" s="127">
        <v>231</v>
      </c>
      <c r="E1257" s="127">
        <v>26339</v>
      </c>
      <c r="F1257" s="114" t="s">
        <v>337</v>
      </c>
    </row>
    <row r="1258" s="1" customFormat="1" ht="27" customHeight="1" spans="1:6">
      <c r="A1258" s="139">
        <v>2300602</v>
      </c>
      <c r="B1258" s="140" t="s">
        <v>1289</v>
      </c>
      <c r="C1258" s="127">
        <v>28613</v>
      </c>
      <c r="D1258" s="127">
        <v>33809</v>
      </c>
      <c r="E1258" s="127">
        <v>29654</v>
      </c>
      <c r="F1258" s="114" t="s">
        <v>337</v>
      </c>
    </row>
    <row r="1259" s="1" customFormat="1" ht="27" customHeight="1" spans="1:6">
      <c r="A1259" s="125">
        <v>231</v>
      </c>
      <c r="B1259" s="120" t="s">
        <v>76</v>
      </c>
      <c r="C1259" s="121">
        <v>23</v>
      </c>
      <c r="D1259" s="121">
        <v>173</v>
      </c>
      <c r="E1259" s="121"/>
      <c r="F1259" s="114" t="s">
        <v>337</v>
      </c>
    </row>
    <row r="1260" s="1" customFormat="1" ht="27" customHeight="1" spans="1:6">
      <c r="A1260" s="119">
        <v>232</v>
      </c>
      <c r="B1260" s="120" t="s">
        <v>115</v>
      </c>
      <c r="C1260" s="121">
        <f>C1261</f>
        <v>3000</v>
      </c>
      <c r="D1260" s="121">
        <f>D1261</f>
        <v>2899</v>
      </c>
      <c r="E1260" s="121">
        <f>E1261</f>
        <v>2829</v>
      </c>
      <c r="F1260" s="114" t="s">
        <v>337</v>
      </c>
    </row>
    <row r="1261" s="1" customFormat="1" ht="27" customHeight="1" spans="1:6">
      <c r="A1261" s="122">
        <v>23203</v>
      </c>
      <c r="B1261" s="123" t="s">
        <v>1290</v>
      </c>
      <c r="C1261" s="124">
        <f>SUM(C1262:C1265)</f>
        <v>3000</v>
      </c>
      <c r="D1261" s="124">
        <f>SUM(D1262:D1265)</f>
        <v>2899</v>
      </c>
      <c r="E1261" s="124">
        <f>SUM(E1262:E1265)</f>
        <v>2829</v>
      </c>
      <c r="F1261" s="114" t="s">
        <v>337</v>
      </c>
    </row>
    <row r="1262" s="1" customFormat="1" ht="27" customHeight="1" spans="1:6">
      <c r="A1262" s="125">
        <v>2320301</v>
      </c>
      <c r="B1262" s="126" t="s">
        <v>1291</v>
      </c>
      <c r="C1262" s="127">
        <v>3000</v>
      </c>
      <c r="D1262" s="127">
        <v>2713</v>
      </c>
      <c r="E1262" s="127">
        <v>2553</v>
      </c>
      <c r="F1262" s="114" t="s">
        <v>337</v>
      </c>
    </row>
    <row r="1263" s="1" customFormat="1" ht="27" hidden="1" customHeight="1" spans="1:6">
      <c r="A1263" s="125">
        <v>2320302</v>
      </c>
      <c r="B1263" s="126" t="s">
        <v>1292</v>
      </c>
      <c r="C1263" s="127">
        <v>0</v>
      </c>
      <c r="D1263" s="127"/>
      <c r="E1263" s="127"/>
      <c r="F1263" s="1">
        <f>D1263+E1263</f>
        <v>0</v>
      </c>
    </row>
    <row r="1264" s="1" customFormat="1" ht="27" hidden="1" customHeight="1" spans="1:6">
      <c r="A1264" s="125">
        <v>2320303</v>
      </c>
      <c r="B1264" s="126" t="s">
        <v>1293</v>
      </c>
      <c r="C1264" s="127">
        <v>0</v>
      </c>
      <c r="D1264" s="127"/>
      <c r="E1264" s="127"/>
      <c r="F1264" s="1">
        <f>D1264+E1264</f>
        <v>0</v>
      </c>
    </row>
    <row r="1265" ht="27" customHeight="1" spans="1:6">
      <c r="A1265" s="125">
        <v>2320399</v>
      </c>
      <c r="B1265" s="126" t="s">
        <v>1294</v>
      </c>
      <c r="C1265" s="127">
        <v>0</v>
      </c>
      <c r="D1265" s="127">
        <v>186</v>
      </c>
      <c r="E1265" s="127">
        <v>276</v>
      </c>
      <c r="F1265" s="114" t="s">
        <v>337</v>
      </c>
    </row>
    <row r="1266" s="112" customFormat="1" ht="27" customHeight="1" spans="1:6">
      <c r="A1266" s="122">
        <v>233</v>
      </c>
      <c r="B1266" s="123" t="s">
        <v>116</v>
      </c>
      <c r="C1266" s="124">
        <f>C1267</f>
        <v>3</v>
      </c>
      <c r="D1266" s="124">
        <f>D1267</f>
        <v>8</v>
      </c>
      <c r="E1266" s="124">
        <f>E1267</f>
        <v>8</v>
      </c>
      <c r="F1266" s="114" t="s">
        <v>337</v>
      </c>
    </row>
    <row r="1267" ht="27" customHeight="1" spans="1:6">
      <c r="A1267" s="122">
        <v>23303</v>
      </c>
      <c r="B1267" s="123" t="s">
        <v>1295</v>
      </c>
      <c r="C1267" s="124">
        <f>C1268</f>
        <v>3</v>
      </c>
      <c r="D1267" s="124">
        <f>D1268</f>
        <v>8</v>
      </c>
      <c r="E1267" s="124">
        <f>E1268</f>
        <v>8</v>
      </c>
      <c r="F1267" s="114" t="s">
        <v>337</v>
      </c>
    </row>
    <row r="1268" s="1" customFormat="1" ht="27" customHeight="1" spans="1:6">
      <c r="A1268" s="125">
        <v>2330301</v>
      </c>
      <c r="B1268" s="126" t="s">
        <v>1296</v>
      </c>
      <c r="C1268" s="127">
        <v>3</v>
      </c>
      <c r="D1268" s="127">
        <v>8</v>
      </c>
      <c r="E1268" s="127">
        <v>8</v>
      </c>
      <c r="F1268" s="114" t="s">
        <v>337</v>
      </c>
    </row>
    <row r="1269" s="1" customFormat="1" ht="27" customHeight="1" spans="1:6">
      <c r="A1269" s="125"/>
      <c r="B1269" s="126" t="s">
        <v>1297</v>
      </c>
      <c r="C1269" s="127">
        <f>C6+C249+C259+C349+C400+C456+C513+C640+C713+C785+C804+C912+C970+C1034+C1054+C1084+C1094+C1138+C1159+C1203+C1251+C1252+C1255+C1259+C1260+C1266</f>
        <v>722283</v>
      </c>
      <c r="D1269" s="127">
        <f>D6+D249+D259+D349+D400+D456+D513+D640+D713+D785+D804+D912+D970+D1034+D1054+D1084+D1094+D1138+D1159+D1203+D1251+D1252+D1255+D1259+D1260+D1266</f>
        <v>731425.52</v>
      </c>
      <c r="E1269" s="127">
        <f>E6+E249+E259+E349+E400+E456+E513+E640+E713+E785+E804+E912+E970+E1034+E1054+E1084+E1094+E1138+E1159+E1203+E1251+E1252+E1255+E1259+E1260+E1266</f>
        <v>740371</v>
      </c>
      <c r="F1269" s="114" t="s">
        <v>337</v>
      </c>
    </row>
    <row r="1270" s="1" customFormat="1" spans="1:6">
      <c r="B1270" s="68" t="s">
        <v>1298</v>
      </c>
      <c r="C1270" s="141"/>
      <c r="D1270" s="141"/>
      <c r="F1270" s="114"/>
    </row>
  </sheetData>
  <autoFilter xmlns:etc="http://www.wps.cn/officeDocument/2017/etCustomData" ref="A5:H1270" etc:filterBottomFollowUsedRange="0">
    <filterColumn colId="5">
      <customFilters>
        <customFilter operator="equal" val=""/>
        <customFilter operator="equal" val="ˉ"/>
      </customFilters>
    </filterColumn>
    <extLst/>
  </autoFilter>
  <mergeCells count="3">
    <mergeCell ref="B2:D2"/>
    <mergeCell ref="B3:D3"/>
    <mergeCell ref="B1270:D1270"/>
  </mergeCells>
  <printOptions horizontalCentered="1"/>
  <pageMargins left="0.904861111111111" right="0.826388888888889" top="1.18055555555556" bottom="0.984027777777778" header="0.786805555555556" footer="0.511805555555556"/>
  <pageSetup paperSize="9" scale="95" fitToHeight="0" orientation="portrait" blackAndWhite="1" horizontalDpi="600" verticalDpi="600"/>
  <headerFooter alignWithMargins="0">
    <oddFooter>&amp;C &amp;P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B37"/>
  <sheetViews>
    <sheetView view="pageBreakPreview" zoomScale="85" zoomScaleNormal="100" workbookViewId="0">
      <selection activeCell="D13" sqref="D13"/>
    </sheetView>
  </sheetViews>
  <sheetFormatPr defaultColWidth="9.14285714285714" defaultRowHeight="12.75" outlineLevelCol="1"/>
  <cols>
    <col min="1" max="1" width="66.1428571428571" style="1" customWidth="1"/>
    <col min="2" max="2" width="21.7142857142857" style="1" customWidth="1"/>
    <col min="3" max="16384" width="9.14285714285714" style="1"/>
  </cols>
  <sheetData>
    <row r="1" s="1" customFormat="1" ht="25" customHeight="1" spans="1:2">
      <c r="A1" s="17" t="s">
        <v>1299</v>
      </c>
    </row>
    <row r="2" s="1" customFormat="1" ht="48" customHeight="1" spans="1:2">
      <c r="A2" s="37" t="s">
        <v>1300</v>
      </c>
      <c r="B2" s="3"/>
    </row>
    <row r="3" s="1" customFormat="1" ht="25" customHeight="1" spans="1:2">
      <c r="B3" s="18" t="s">
        <v>36</v>
      </c>
    </row>
    <row r="4" s="1" customFormat="1" ht="28.15" customHeight="1" spans="1:2">
      <c r="A4" s="34" t="s">
        <v>152</v>
      </c>
      <c r="B4" s="38" t="s">
        <v>1301</v>
      </c>
    </row>
    <row r="5" s="1" customFormat="1" ht="28.15" customHeight="1" spans="1:2">
      <c r="A5" s="24" t="s">
        <v>1302</v>
      </c>
      <c r="B5" s="22">
        <f>SUM(B6,B11,B22,,B24,B27,B29,B33)</f>
        <v>253011</v>
      </c>
    </row>
    <row r="6" s="1" customFormat="1" ht="30" customHeight="1" spans="1:2">
      <c r="A6" s="24" t="s">
        <v>1303</v>
      </c>
      <c r="B6" s="22">
        <f>SUM(B7:B10)</f>
        <v>55164</v>
      </c>
    </row>
    <row r="7" s="1" customFormat="1" ht="30" customHeight="1" spans="1:2">
      <c r="A7" s="25" t="s">
        <v>1304</v>
      </c>
      <c r="B7" s="25">
        <v>35132</v>
      </c>
    </row>
    <row r="8" s="1" customFormat="1" ht="30" customHeight="1" spans="1:2">
      <c r="A8" s="24" t="s">
        <v>1305</v>
      </c>
      <c r="B8" s="25">
        <v>7350</v>
      </c>
    </row>
    <row r="9" s="1" customFormat="1" ht="30" customHeight="1" spans="1:2">
      <c r="A9" s="24" t="s">
        <v>1306</v>
      </c>
      <c r="B9" s="25">
        <v>4003</v>
      </c>
    </row>
    <row r="10" s="1" customFormat="1" ht="30" customHeight="1" spans="1:2">
      <c r="A10" s="24" t="s">
        <v>1307</v>
      </c>
      <c r="B10" s="25">
        <v>8679</v>
      </c>
    </row>
    <row r="11" s="1" customFormat="1" ht="30" customHeight="1" spans="1:2">
      <c r="A11" s="24" t="s">
        <v>1308</v>
      </c>
      <c r="B11" s="22">
        <f>SUM(B12:B21)</f>
        <v>3606</v>
      </c>
    </row>
    <row r="12" s="1" customFormat="1" ht="30" customHeight="1" spans="1:2">
      <c r="A12" s="25" t="s">
        <v>1309</v>
      </c>
      <c r="B12" s="25">
        <v>1698</v>
      </c>
    </row>
    <row r="13" s="1" customFormat="1" ht="30" customHeight="1" spans="1:2">
      <c r="A13" s="24" t="s">
        <v>1310</v>
      </c>
      <c r="B13" s="25">
        <v>24</v>
      </c>
    </row>
    <row r="14" s="1" customFormat="1" ht="30" customHeight="1" spans="1:2">
      <c r="A14" s="24" t="s">
        <v>1311</v>
      </c>
      <c r="B14" s="25">
        <v>160</v>
      </c>
    </row>
    <row r="15" s="1" customFormat="1" ht="30" customHeight="1" spans="1:2">
      <c r="A15" s="24" t="s">
        <v>1312</v>
      </c>
      <c r="B15" s="25">
        <v>14</v>
      </c>
    </row>
    <row r="16" s="1" customFormat="1" ht="30" customHeight="1" spans="1:2">
      <c r="A16" s="24" t="s">
        <v>1313</v>
      </c>
      <c r="B16" s="25">
        <v>165</v>
      </c>
    </row>
    <row r="17" s="1" customFormat="1" ht="30" customHeight="1" spans="1:2">
      <c r="A17" s="24" t="s">
        <v>1314</v>
      </c>
      <c r="B17" s="25">
        <v>218</v>
      </c>
    </row>
    <row r="18" s="1" customFormat="1" ht="30" customHeight="1" spans="1:2">
      <c r="A18" s="24" t="s">
        <v>1315</v>
      </c>
      <c r="B18" s="25">
        <v>0</v>
      </c>
    </row>
    <row r="19" s="1" customFormat="1" ht="30" customHeight="1" spans="1:2">
      <c r="A19" s="24" t="s">
        <v>1316</v>
      </c>
      <c r="B19" s="25">
        <v>592</v>
      </c>
    </row>
    <row r="20" s="1" customFormat="1" ht="30" customHeight="1" spans="1:2">
      <c r="A20" s="24" t="s">
        <v>1317</v>
      </c>
      <c r="B20" s="25">
        <v>152</v>
      </c>
    </row>
    <row r="21" s="1" customFormat="1" ht="30" customHeight="1" spans="1:2">
      <c r="A21" s="24" t="s">
        <v>1318</v>
      </c>
      <c r="B21" s="25">
        <v>583</v>
      </c>
    </row>
    <row r="22" s="1" customFormat="1" ht="30" customHeight="1" spans="1:2">
      <c r="A22" s="24" t="s">
        <v>1319</v>
      </c>
      <c r="B22" s="22">
        <f>B23</f>
        <v>17</v>
      </c>
    </row>
    <row r="23" s="1" customFormat="1" ht="30" customHeight="1" spans="1:2">
      <c r="A23" s="24" t="s">
        <v>1320</v>
      </c>
      <c r="B23" s="25">
        <v>17</v>
      </c>
    </row>
    <row r="24" s="1" customFormat="1" ht="30" customHeight="1" spans="1:2">
      <c r="A24" s="24" t="s">
        <v>1321</v>
      </c>
      <c r="B24" s="22">
        <f>SUM(B25:B26)</f>
        <v>176050</v>
      </c>
    </row>
    <row r="25" s="1" customFormat="1" ht="30" customHeight="1" spans="1:2">
      <c r="A25" s="25" t="s">
        <v>1322</v>
      </c>
      <c r="B25" s="25">
        <v>175143</v>
      </c>
    </row>
    <row r="26" s="1" customFormat="1" ht="30" customHeight="1" spans="1:2">
      <c r="A26" s="24" t="s">
        <v>1323</v>
      </c>
      <c r="B26" s="25">
        <v>907</v>
      </c>
    </row>
    <row r="27" s="1" customFormat="1" ht="30" customHeight="1" spans="1:2">
      <c r="A27" s="24" t="s">
        <v>1324</v>
      </c>
      <c r="B27" s="22">
        <f>B28</f>
        <v>30</v>
      </c>
    </row>
    <row r="28" s="1" customFormat="1" ht="30" customHeight="1" spans="1:2">
      <c r="A28" s="24" t="s">
        <v>1325</v>
      </c>
      <c r="B28" s="25">
        <v>30</v>
      </c>
    </row>
    <row r="29" s="1" customFormat="1" ht="30" customHeight="1" spans="1:2">
      <c r="A29" s="24" t="s">
        <v>1326</v>
      </c>
      <c r="B29" s="22">
        <f>SUM(B30:B32)</f>
        <v>18114</v>
      </c>
    </row>
    <row r="30" s="1" customFormat="1" ht="30" customHeight="1" spans="1:2">
      <c r="A30" s="25" t="s">
        <v>1327</v>
      </c>
      <c r="B30" s="25">
        <v>505</v>
      </c>
    </row>
    <row r="31" s="1" customFormat="1" ht="30" customHeight="1" spans="1:2">
      <c r="A31" s="24" t="s">
        <v>1328</v>
      </c>
      <c r="B31" s="25">
        <v>17604</v>
      </c>
    </row>
    <row r="32" s="1" customFormat="1" ht="30" customHeight="1" spans="1:2">
      <c r="A32" s="24" t="s">
        <v>1329</v>
      </c>
      <c r="B32" s="25">
        <v>5</v>
      </c>
    </row>
    <row r="33" s="1" customFormat="1" ht="30" customHeight="1" spans="1:2">
      <c r="A33" s="24" t="s">
        <v>1330</v>
      </c>
      <c r="B33" s="22">
        <f>B34</f>
        <v>30</v>
      </c>
    </row>
    <row r="34" s="1" customFormat="1" ht="30" customHeight="1" spans="1:2">
      <c r="A34" s="24" t="s">
        <v>1331</v>
      </c>
      <c r="B34" s="25">
        <v>30</v>
      </c>
    </row>
    <row r="35" s="1" customFormat="1" ht="34" customHeight="1" spans="1:2">
      <c r="A35" s="31"/>
      <c r="B35" s="31"/>
    </row>
    <row r="36" s="1" customFormat="1" ht="96.75" customHeight="1" spans="1:2">
      <c r="A36" s="109" t="s">
        <v>1332</v>
      </c>
      <c r="B36" s="110"/>
    </row>
  </sheetData>
  <mergeCells count="3">
    <mergeCell ref="A2:B2"/>
    <mergeCell ref="A36:B36"/>
    <mergeCell ref="A37:B37"/>
  </mergeCells>
  <printOptions horizontalCentered="1"/>
  <pageMargins left="0.904861111111111" right="0.826388888888889" top="1.18055555555556" bottom="0.984027777777778" header="0.786805555555556" footer="0.511805555555556"/>
  <pageSetup paperSize="9" scale="96" fitToHeight="0" orientation="portrait" blackAndWhite="1" horizontalDpi="600" verticalDpi="600"/>
  <headerFooter alignWithMargins="0">
    <oddFooter>&amp;C &amp;P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X11"/>
  <sheetViews>
    <sheetView view="pageBreakPreview" zoomScale="70" zoomScaleNormal="70" workbookViewId="0">
      <selection activeCell="D13" sqref="D13"/>
    </sheetView>
  </sheetViews>
  <sheetFormatPr defaultColWidth="10.2857142857143" defaultRowHeight="13.5"/>
  <cols>
    <col min="1" max="1" width="12.1428571428571" style="69" customWidth="1"/>
    <col min="2" max="2" width="12.1428571428571" style="73" customWidth="1"/>
    <col min="3" max="4" width="13.2857142857143" style="69" customWidth="1"/>
    <col min="5" max="5" width="13.2857142857143" style="73" customWidth="1"/>
    <col min="6" max="7" width="13.2857142857143" style="69" customWidth="1"/>
    <col min="8" max="8" width="13.2857142857143" style="73" customWidth="1"/>
    <col min="9" max="24" width="13.2857142857143" style="69" customWidth="1"/>
    <col min="25" max="25" width="16.1428571428571" style="69"/>
    <col min="26" max="16384" width="10.2857142857143" style="69"/>
  </cols>
  <sheetData>
    <row r="1" ht="25" customHeight="1" spans="1:24">
      <c r="A1" s="74" t="s">
        <v>1333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="69" customFormat="1" ht="54" customHeight="1" spans="1:24">
      <c r="A2" s="75" t="s">
        <v>1334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s="70" customFormat="1" ht="42" customHeight="1" spans="1:24">
      <c r="A3" s="77" t="s">
        <v>1335</v>
      </c>
      <c r="B3" s="77" t="s">
        <v>1336</v>
      </c>
      <c r="C3" s="78" t="s">
        <v>1337</v>
      </c>
      <c r="D3" s="79" t="s">
        <v>1338</v>
      </c>
      <c r="E3" s="80"/>
      <c r="F3" s="80"/>
      <c r="G3" s="80"/>
      <c r="H3" s="81"/>
      <c r="I3" s="78" t="s">
        <v>1339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</row>
    <row r="4" s="70" customFormat="1" ht="48.95" customHeight="1" spans="1:24">
      <c r="A4" s="77"/>
      <c r="B4" s="77"/>
      <c r="C4" s="78"/>
      <c r="D4" s="82" t="s">
        <v>1297</v>
      </c>
      <c r="E4" s="83" t="s">
        <v>1340</v>
      </c>
      <c r="F4" s="84" t="s">
        <v>1341</v>
      </c>
      <c r="G4" s="85"/>
      <c r="H4" s="86" t="s">
        <v>1342</v>
      </c>
      <c r="I4" s="87" t="s">
        <v>1297</v>
      </c>
      <c r="J4" s="88" t="s">
        <v>1343</v>
      </c>
      <c r="K4" s="89"/>
      <c r="L4" s="90"/>
      <c r="M4" s="89" t="s">
        <v>1344</v>
      </c>
      <c r="N4" s="89"/>
      <c r="O4" s="89"/>
      <c r="P4" s="89"/>
      <c r="Q4" s="90"/>
      <c r="R4" s="88" t="s">
        <v>227</v>
      </c>
      <c r="S4" s="91"/>
      <c r="T4" s="91"/>
      <c r="U4" s="91"/>
      <c r="V4" s="92"/>
      <c r="W4" s="93" t="s">
        <v>229</v>
      </c>
      <c r="X4" s="93" t="s">
        <v>1345</v>
      </c>
    </row>
    <row r="5" s="70" customFormat="1" ht="66.95" customHeight="1" spans="1:24">
      <c r="A5" s="77"/>
      <c r="B5" s="77"/>
      <c r="C5" s="78"/>
      <c r="D5" s="94"/>
      <c r="E5" s="95"/>
      <c r="F5" s="96"/>
      <c r="G5" s="97" t="s">
        <v>1346</v>
      </c>
      <c r="H5" s="86"/>
      <c r="I5" s="87"/>
      <c r="J5" s="98"/>
      <c r="K5" s="93" t="s">
        <v>1347</v>
      </c>
      <c r="L5" s="93" t="s">
        <v>1348</v>
      </c>
      <c r="M5" s="98"/>
      <c r="N5" s="93" t="s">
        <v>236</v>
      </c>
      <c r="O5" s="93" t="s">
        <v>1349</v>
      </c>
      <c r="P5" s="93" t="s">
        <v>1350</v>
      </c>
      <c r="Q5" s="93" t="s">
        <v>1351</v>
      </c>
      <c r="R5" s="98"/>
      <c r="S5" s="99" t="s">
        <v>1352</v>
      </c>
      <c r="T5" s="100" t="s">
        <v>1353</v>
      </c>
      <c r="U5" s="100" t="s">
        <v>1354</v>
      </c>
      <c r="V5" s="99" t="s">
        <v>1355</v>
      </c>
      <c r="W5" s="93"/>
      <c r="X5" s="93"/>
    </row>
    <row r="6" s="71" customFormat="1" ht="30" customHeight="1" spans="1:24">
      <c r="A6" s="101" t="s">
        <v>1356</v>
      </c>
      <c r="B6" s="102"/>
      <c r="C6" s="103" t="s">
        <v>1357</v>
      </c>
      <c r="D6" s="103" t="s">
        <v>1358</v>
      </c>
      <c r="E6" s="103">
        <v>3</v>
      </c>
      <c r="F6" s="103">
        <v>4</v>
      </c>
      <c r="G6" s="103">
        <v>5</v>
      </c>
      <c r="H6" s="103">
        <v>6</v>
      </c>
      <c r="I6" s="103" t="s">
        <v>1359</v>
      </c>
      <c r="J6" s="103" t="s">
        <v>1360</v>
      </c>
      <c r="K6" s="103">
        <v>9</v>
      </c>
      <c r="L6" s="103">
        <v>10</v>
      </c>
      <c r="M6" s="103" t="s">
        <v>1361</v>
      </c>
      <c r="N6" s="103">
        <v>12</v>
      </c>
      <c r="O6" s="103">
        <v>13</v>
      </c>
      <c r="P6" s="103">
        <v>14</v>
      </c>
      <c r="Q6" s="103">
        <v>15</v>
      </c>
      <c r="R6" s="103" t="s">
        <v>1362</v>
      </c>
      <c r="S6" s="103">
        <v>17</v>
      </c>
      <c r="T6" s="103">
        <v>18</v>
      </c>
      <c r="U6" s="103">
        <v>19</v>
      </c>
      <c r="V6" s="103">
        <v>20</v>
      </c>
      <c r="W6" s="103">
        <v>21</v>
      </c>
      <c r="X6" s="103">
        <v>22</v>
      </c>
    </row>
    <row r="7" s="72" customFormat="1" ht="92" customHeight="1" spans="1:24">
      <c r="A7" s="104">
        <v>1</v>
      </c>
      <c r="B7" s="105" t="s">
        <v>1363</v>
      </c>
      <c r="C7" s="106">
        <f>D7/I7</f>
        <v>0.810934212697618</v>
      </c>
      <c r="D7" s="107">
        <f>E7+F7+H7</f>
        <v>440311.3276</v>
      </c>
      <c r="E7" s="107">
        <v>185662.4376</v>
      </c>
      <c r="F7" s="107">
        <v>249932.59</v>
      </c>
      <c r="G7" s="107">
        <v>227757.59</v>
      </c>
      <c r="H7" s="107">
        <v>4716.3</v>
      </c>
      <c r="I7" s="107">
        <f>J7+M7+R7+W7-X7</f>
        <v>542968</v>
      </c>
      <c r="J7" s="107">
        <f>K7+L7</f>
        <v>117000</v>
      </c>
      <c r="K7" s="107">
        <v>79200</v>
      </c>
      <c r="L7" s="107">
        <v>37800</v>
      </c>
      <c r="M7" s="107">
        <f>N7+O7+Q7</f>
        <v>481674</v>
      </c>
      <c r="N7" s="107">
        <v>10674</v>
      </c>
      <c r="O7" s="107">
        <v>430000</v>
      </c>
      <c r="P7" s="107">
        <v>224000</v>
      </c>
      <c r="Q7" s="107">
        <v>41000</v>
      </c>
      <c r="R7" s="107">
        <f>S7+U7+V7</f>
        <v>0</v>
      </c>
      <c r="S7" s="107">
        <v>0</v>
      </c>
      <c r="T7" s="107">
        <v>0</v>
      </c>
      <c r="U7" s="107">
        <v>0</v>
      </c>
      <c r="V7" s="108">
        <v>0</v>
      </c>
      <c r="W7" s="107">
        <v>287</v>
      </c>
      <c r="X7" s="107">
        <v>55993</v>
      </c>
    </row>
    <row r="8" ht="44" customHeight="1"/>
    <row r="9" s="69" customFormat="1" ht="30" customHeight="1" spans="1:24">
      <c r="B9" s="73"/>
      <c r="C9" s="69"/>
      <c r="D9" s="69"/>
      <c r="E9" s="73"/>
      <c r="F9" s="69"/>
      <c r="G9" s="69"/>
      <c r="H9" s="73"/>
    </row>
    <row r="10" ht="30" customHeight="1"/>
    <row r="11" ht="30" customHeight="1"/>
  </sheetData>
  <mergeCells count="18">
    <mergeCell ref="A1:X1"/>
    <mergeCell ref="A2:X2"/>
    <mergeCell ref="D3:H3"/>
    <mergeCell ref="I3:X3"/>
    <mergeCell ref="F4:G4"/>
    <mergeCell ref="J4:L4"/>
    <mergeCell ref="M4:Q4"/>
    <mergeCell ref="R4:V4"/>
    <mergeCell ref="A6:B6"/>
    <mergeCell ref="A3:A5"/>
    <mergeCell ref="B3:B5"/>
    <mergeCell ref="C3:C5"/>
    <mergeCell ref="D4:D5"/>
    <mergeCell ref="E4:E5"/>
    <mergeCell ref="H4:H5"/>
    <mergeCell ref="I4:I5"/>
    <mergeCell ref="W4:W5"/>
    <mergeCell ref="X4:X5"/>
  </mergeCells>
  <printOptions horizontalCentered="1"/>
  <pageMargins left="0.904861111111111" right="0.826388888888889" top="1.18055555555556" bottom="0.984027777777778" header="0.786805555555556" footer="0.511805555555556"/>
  <pageSetup paperSize="9" scale="41" orientation="landscape" blackAndWhite="1" horizontalDpi="600" verticalDpi="600"/>
  <headerFooter alignWithMargins="0">
    <oddFooter>&amp;C &amp;P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C10"/>
  <sheetViews>
    <sheetView view="pageBreakPreview" zoomScaleNormal="100" workbookViewId="0">
      <selection activeCell="D13" sqref="D13"/>
    </sheetView>
  </sheetViews>
  <sheetFormatPr defaultColWidth="11.4285714285714" defaultRowHeight="12.75" outlineLevelCol="2"/>
  <cols>
    <col min="1" max="1" width="49.1428571428571" style="1" customWidth="1"/>
    <col min="2" max="3" width="16.8571428571429" style="1" customWidth="1"/>
    <col min="4" max="4" width="11.1428571428571" style="1" customWidth="1"/>
    <col min="5" max="16384" width="11.4285714285714" style="1"/>
  </cols>
  <sheetData>
    <row r="1" ht="25" customHeight="1" spans="1:3">
      <c r="A1" s="17" t="s">
        <v>1364</v>
      </c>
    </row>
    <row r="2" ht="25" customHeight="1" spans="1:3">
      <c r="A2" s="37" t="s">
        <v>1365</v>
      </c>
      <c r="B2" s="3"/>
      <c r="C2" s="3"/>
    </row>
    <row r="3" ht="25" customHeight="1" spans="1:3">
      <c r="C3" s="18" t="s">
        <v>36</v>
      </c>
    </row>
    <row r="4" ht="70" customHeight="1" spans="1:3">
      <c r="A4" s="34" t="s">
        <v>152</v>
      </c>
      <c r="B4" s="20" t="s">
        <v>1366</v>
      </c>
      <c r="C4" s="38" t="s">
        <v>1301</v>
      </c>
    </row>
    <row r="5" ht="70" customHeight="1" spans="1:3">
      <c r="A5" s="25" t="s">
        <v>1367</v>
      </c>
      <c r="B5" s="25">
        <f>B6+B7+B10</f>
        <v>1464</v>
      </c>
      <c r="C5" s="25">
        <f>C6+C7+C10</f>
        <v>1449</v>
      </c>
    </row>
    <row r="6" ht="70" customHeight="1" spans="1:3">
      <c r="A6" s="24" t="s">
        <v>1368</v>
      </c>
      <c r="B6" s="25">
        <v>50</v>
      </c>
      <c r="C6" s="25">
        <v>50</v>
      </c>
    </row>
    <row r="7" ht="70" customHeight="1" spans="1:3">
      <c r="A7" s="25" t="s">
        <v>1369</v>
      </c>
      <c r="B7" s="25">
        <f>B8+B9</f>
        <v>922</v>
      </c>
      <c r="C7" s="25">
        <f>SUM(C8:C9)</f>
        <v>925</v>
      </c>
    </row>
    <row r="8" ht="70" customHeight="1" spans="1:3">
      <c r="A8" s="24" t="s">
        <v>1370</v>
      </c>
      <c r="B8" s="25">
        <v>72</v>
      </c>
      <c r="C8" s="25">
        <v>195</v>
      </c>
    </row>
    <row r="9" ht="70" customHeight="1" spans="1:3">
      <c r="A9" s="25" t="s">
        <v>1371</v>
      </c>
      <c r="B9" s="25">
        <v>850</v>
      </c>
      <c r="C9" s="25">
        <v>730</v>
      </c>
    </row>
    <row r="10" ht="70" customHeight="1" spans="1:3">
      <c r="A10" s="25" t="s">
        <v>1372</v>
      </c>
      <c r="B10" s="25">
        <v>492</v>
      </c>
      <c r="C10" s="25">
        <v>474</v>
      </c>
    </row>
  </sheetData>
  <mergeCells count="1">
    <mergeCell ref="A2:C2"/>
  </mergeCells>
  <printOptions horizontalCentered="1"/>
  <pageMargins left="0.904861111111111" right="0.826388888888889" top="1.18055555555556" bottom="0.984027777777778" header="0.786805555555556" footer="0.511805555555556"/>
  <pageSetup paperSize="9" orientation="portrait" blackAndWhite="1" horizontalDpi="600" verticalDpi="600"/>
  <headerFooter alignWithMargins="0">
    <oddFooter>&amp;C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GridLines="0" showZeros="0" topLeftCell="A5" workbookViewId="0">
      <selection activeCell="D13" sqref="D13"/>
    </sheetView>
  </sheetViews>
  <sheetFormatPr defaultColWidth="10.4285714285714" defaultRowHeight="14.25" outlineLevelCol="2"/>
  <cols>
    <col min="1" max="1" width="43.4857142857143" style="212" customWidth="1"/>
    <col min="2" max="3" width="17.2857142857143" style="180" customWidth="1"/>
    <col min="4" max="243" width="10.4285714285714" style="180" customWidth="1"/>
    <col min="244" max="16384" width="10.4285714285714" style="180"/>
  </cols>
  <sheetData>
    <row r="1" spans="1:3">
      <c r="A1" s="212" t="s">
        <v>1</v>
      </c>
    </row>
    <row r="2" ht="33.95" customHeight="1" spans="1:3">
      <c r="A2" s="181" t="s">
        <v>2</v>
      </c>
      <c r="B2" s="181"/>
      <c r="C2" s="181"/>
    </row>
    <row r="3" ht="17.1" customHeight="1" spans="1:3">
      <c r="A3" s="233"/>
      <c r="B3" s="185"/>
      <c r="C3" s="185" t="s">
        <v>3</v>
      </c>
    </row>
    <row r="4" s="232" customFormat="1" ht="20.25" customHeight="1" spans="1:3">
      <c r="A4" s="186" t="s">
        <v>4</v>
      </c>
      <c r="B4" s="234" t="s">
        <v>5</v>
      </c>
      <c r="C4" s="234" t="s">
        <v>6</v>
      </c>
    </row>
    <row r="5" ht="20.25" customHeight="1" spans="1:3">
      <c r="A5" s="193" t="s">
        <v>7</v>
      </c>
      <c r="B5" s="217">
        <v>116794</v>
      </c>
      <c r="C5" s="235">
        <v>113640</v>
      </c>
    </row>
    <row r="6" ht="20.25" customHeight="1" spans="1:3">
      <c r="A6" s="193" t="s">
        <v>8</v>
      </c>
      <c r="B6" s="235">
        <v>78762</v>
      </c>
      <c r="C6" s="235">
        <v>71986</v>
      </c>
    </row>
    <row r="7" ht="20.25" customHeight="1" spans="1:3">
      <c r="A7" s="193" t="s">
        <v>9</v>
      </c>
      <c r="B7" s="217">
        <v>34706</v>
      </c>
      <c r="C7" s="235">
        <v>34322</v>
      </c>
    </row>
    <row r="8" ht="20.25" customHeight="1" spans="1:3">
      <c r="A8" s="193" t="s">
        <v>10</v>
      </c>
      <c r="B8" s="217">
        <v>8503</v>
      </c>
      <c r="C8" s="235">
        <v>9152</v>
      </c>
    </row>
    <row r="9" ht="20.25" customHeight="1" spans="1:3">
      <c r="A9" s="193" t="s">
        <v>11</v>
      </c>
      <c r="B9" s="217">
        <v>1778</v>
      </c>
      <c r="C9" s="235">
        <v>2114</v>
      </c>
    </row>
    <row r="10" ht="20.25" customHeight="1" spans="1:3">
      <c r="A10" s="193" t="s">
        <v>12</v>
      </c>
      <c r="B10" s="235">
        <v>81</v>
      </c>
      <c r="C10" s="235">
        <v>33</v>
      </c>
    </row>
    <row r="11" ht="20.25" customHeight="1" spans="1:3">
      <c r="A11" s="193" t="s">
        <v>13</v>
      </c>
      <c r="B11" s="235">
        <v>4868</v>
      </c>
      <c r="C11" s="235">
        <v>4981</v>
      </c>
    </row>
    <row r="12" ht="20.25" customHeight="1" spans="1:3">
      <c r="A12" s="193" t="s">
        <v>14</v>
      </c>
      <c r="B12" s="235">
        <v>4829</v>
      </c>
      <c r="C12" s="235">
        <v>4791</v>
      </c>
    </row>
    <row r="13" ht="20.25" customHeight="1" spans="1:3">
      <c r="A13" s="193" t="s">
        <v>15</v>
      </c>
      <c r="B13" s="235">
        <v>1582</v>
      </c>
      <c r="C13" s="235">
        <v>1324</v>
      </c>
    </row>
    <row r="14" ht="20.25" customHeight="1" spans="1:3">
      <c r="A14" s="193" t="s">
        <v>16</v>
      </c>
      <c r="B14" s="235">
        <v>832</v>
      </c>
      <c r="C14" s="235">
        <v>745</v>
      </c>
    </row>
    <row r="15" ht="20.25" customHeight="1" spans="1:3">
      <c r="A15" s="193" t="s">
        <v>17</v>
      </c>
      <c r="B15" s="217">
        <v>6844</v>
      </c>
      <c r="C15" s="235">
        <v>3869</v>
      </c>
    </row>
    <row r="16" ht="20.25" customHeight="1" spans="1:3">
      <c r="A16" s="193" t="s">
        <v>18</v>
      </c>
      <c r="B16" s="235">
        <v>1787</v>
      </c>
      <c r="C16" s="235">
        <v>2110</v>
      </c>
    </row>
    <row r="17" ht="20.25" customHeight="1" spans="1:3">
      <c r="A17" s="193" t="s">
        <v>19</v>
      </c>
      <c r="B17" s="235">
        <v>3194</v>
      </c>
      <c r="C17" s="235">
        <v>1991</v>
      </c>
    </row>
    <row r="18" ht="20.25" customHeight="1" spans="1:3">
      <c r="A18" s="193" t="s">
        <v>20</v>
      </c>
      <c r="B18" s="235">
        <v>9630</v>
      </c>
      <c r="C18" s="235">
        <v>6348</v>
      </c>
    </row>
    <row r="19" ht="20.25" customHeight="1" spans="1:3">
      <c r="A19" s="193" t="s">
        <v>21</v>
      </c>
      <c r="B19" s="235">
        <v>0</v>
      </c>
      <c r="C19" s="235">
        <v>0</v>
      </c>
    </row>
    <row r="20" ht="20.25" customHeight="1" spans="1:3">
      <c r="A20" s="193" t="s">
        <v>22</v>
      </c>
      <c r="B20" s="235">
        <v>120</v>
      </c>
      <c r="C20" s="235">
        <v>198</v>
      </c>
    </row>
    <row r="21" ht="20.25" customHeight="1" spans="1:3">
      <c r="A21" s="193" t="s">
        <v>23</v>
      </c>
      <c r="B21" s="235">
        <v>8</v>
      </c>
      <c r="C21" s="235">
        <v>8</v>
      </c>
    </row>
    <row r="22" ht="20.25" customHeight="1" spans="1:3">
      <c r="A22" s="193" t="s">
        <v>24</v>
      </c>
      <c r="B22" s="235">
        <v>38032</v>
      </c>
      <c r="C22" s="235">
        <v>41654</v>
      </c>
    </row>
    <row r="23" ht="20.25" customHeight="1" spans="1:3">
      <c r="A23" s="193" t="s">
        <v>25</v>
      </c>
      <c r="B23" s="235">
        <v>3872</v>
      </c>
      <c r="C23" s="235">
        <v>3867</v>
      </c>
    </row>
    <row r="24" ht="20.25" customHeight="1" spans="1:3">
      <c r="A24" s="193" t="s">
        <v>26</v>
      </c>
      <c r="B24" s="235">
        <v>7506</v>
      </c>
      <c r="C24" s="235">
        <v>5662</v>
      </c>
    </row>
    <row r="25" ht="20.25" customHeight="1" spans="1:3">
      <c r="A25" s="193" t="s">
        <v>27</v>
      </c>
      <c r="B25" s="235">
        <v>5975</v>
      </c>
      <c r="C25" s="235">
        <v>7362</v>
      </c>
    </row>
    <row r="26" ht="20.25" customHeight="1" spans="1:3">
      <c r="A26" s="193" t="s">
        <v>28</v>
      </c>
      <c r="B26" s="235">
        <v>272</v>
      </c>
      <c r="C26" s="235">
        <v>205</v>
      </c>
    </row>
    <row r="27" ht="20.25" customHeight="1" spans="1:3">
      <c r="A27" s="193" t="s">
        <v>29</v>
      </c>
      <c r="B27" s="235">
        <v>12170</v>
      </c>
      <c r="C27" s="235">
        <v>13155</v>
      </c>
    </row>
    <row r="28" ht="20.25" customHeight="1" spans="1:3">
      <c r="A28" s="193" t="s">
        <v>30</v>
      </c>
      <c r="B28" s="235">
        <v>1050</v>
      </c>
      <c r="C28" s="235">
        <v>500</v>
      </c>
    </row>
    <row r="29" ht="20.25" customHeight="1" spans="1:3">
      <c r="A29" s="193" t="s">
        <v>31</v>
      </c>
      <c r="B29" s="235">
        <v>221</v>
      </c>
      <c r="C29" s="235">
        <v>262</v>
      </c>
    </row>
    <row r="30" ht="20.25" customHeight="1" spans="1:3">
      <c r="A30" s="193" t="s">
        <v>32</v>
      </c>
      <c r="B30" s="235">
        <v>6966</v>
      </c>
      <c r="C30" s="235">
        <v>10641</v>
      </c>
    </row>
    <row r="31" ht="42" customHeight="1" spans="1:3">
      <c r="A31" s="236" t="s">
        <v>33</v>
      </c>
      <c r="B31" s="237"/>
      <c r="C31" s="238"/>
    </row>
    <row r="32" ht="20.25" customHeight="1"/>
  </sheetData>
  <mergeCells count="2">
    <mergeCell ref="A2:C2"/>
    <mergeCell ref="A31:C31"/>
  </mergeCells>
  <printOptions horizontalCentered="1"/>
  <pageMargins left="0.904861111111111" right="0.826388888888889" top="1.18055555555556" bottom="0.984027777777778" header="0.786805555555556" footer="0.511805555555556"/>
  <pageSetup paperSize="9" orientation="portrait" blackAndWhite="1" useFirstPageNumber="1" horizontalDpi="600" verticalDpi="600"/>
  <headerFooter alignWithMargins="0">
    <oddFooter>&amp;C &amp;P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P19"/>
  <sheetViews>
    <sheetView tabSelected="1" view="pageBreakPreview" zoomScale="90" zoomScaleNormal="100" workbookViewId="0">
      <selection activeCell="D13" sqref="D13"/>
    </sheetView>
  </sheetViews>
  <sheetFormatPr defaultColWidth="9" defaultRowHeight="12.75"/>
  <cols>
    <col min="1" max="1" width="31.7142857142857" style="1" customWidth="1"/>
    <col min="2" max="2" width="13.2857142857143" style="1" customWidth="1"/>
    <col min="3" max="3" width="27.8857142857143" style="1" customWidth="1"/>
    <col min="4" max="4" width="15.2857142857143" style="1" customWidth="1"/>
    <col min="5" max="5" width="10.5714285714286" style="1"/>
    <col min="6" max="16384" width="9" style="1"/>
  </cols>
  <sheetData>
    <row r="1" s="1" customFormat="1" ht="25" customHeight="1" spans="1:16">
      <c r="A1" s="17" t="s">
        <v>1373</v>
      </c>
    </row>
    <row r="2" ht="25" customHeight="1" spans="1:16">
      <c r="A2" s="3" t="s">
        <v>1374</v>
      </c>
      <c r="B2" s="3"/>
      <c r="C2" s="3"/>
      <c r="D2" s="3"/>
    </row>
    <row r="3" ht="25" customHeight="1" spans="1:16">
      <c r="D3" s="55" t="s">
        <v>36</v>
      </c>
    </row>
    <row r="4" ht="28.15" customHeight="1" spans="1:16">
      <c r="A4" s="34" t="s">
        <v>152</v>
      </c>
      <c r="B4" s="34" t="s">
        <v>153</v>
      </c>
      <c r="C4" s="34" t="s">
        <v>152</v>
      </c>
      <c r="D4" s="34" t="s">
        <v>153</v>
      </c>
      <c r="E4" s="2"/>
      <c r="F4" s="2"/>
      <c r="G4" s="2"/>
    </row>
    <row r="5" ht="34" customHeight="1" spans="1:16">
      <c r="A5" s="21" t="s">
        <v>1375</v>
      </c>
      <c r="B5" s="23">
        <f>SUM(B6:B9)</f>
        <v>135773</v>
      </c>
      <c r="C5" s="21" t="s">
        <v>1376</v>
      </c>
      <c r="D5" s="23">
        <f>SUM(D6:D12)</f>
        <v>236632</v>
      </c>
    </row>
    <row r="6" ht="34" customHeight="1" spans="1:16">
      <c r="A6" s="25" t="s">
        <v>1377</v>
      </c>
      <c r="B6" s="26">
        <v>124473</v>
      </c>
      <c r="C6" s="24" t="s">
        <v>1378</v>
      </c>
      <c r="D6" s="26">
        <v>20</v>
      </c>
    </row>
    <row r="7" ht="34" customHeight="1" spans="1:16">
      <c r="A7" s="25" t="s">
        <v>1379</v>
      </c>
      <c r="B7" s="26">
        <v>1500</v>
      </c>
      <c r="C7" s="66" t="s">
        <v>1380</v>
      </c>
      <c r="D7" s="26">
        <v>36241</v>
      </c>
    </row>
    <row r="8" ht="34" customHeight="1" spans="1:16">
      <c r="A8" s="25" t="s">
        <v>1381</v>
      </c>
      <c r="B8" s="26">
        <v>7000</v>
      </c>
      <c r="C8" s="24" t="s">
        <v>1382</v>
      </c>
      <c r="D8" s="26">
        <v>329</v>
      </c>
    </row>
    <row r="9" ht="34" customHeight="1" spans="1:16">
      <c r="A9" s="25" t="s">
        <v>1383</v>
      </c>
      <c r="B9" s="26">
        <v>2800</v>
      </c>
      <c r="C9" s="24" t="s">
        <v>1384</v>
      </c>
      <c r="D9" s="26">
        <v>166037</v>
      </c>
      <c r="E9" s="2"/>
      <c r="H9" s="2"/>
    </row>
    <row r="10" ht="34" customHeight="1" spans="1:16">
      <c r="A10" s="25"/>
      <c r="B10" s="67"/>
      <c r="C10" s="24" t="s">
        <v>1385</v>
      </c>
      <c r="D10" s="26">
        <v>33764</v>
      </c>
    </row>
    <row r="11" ht="34" customHeight="1" spans="1:16">
      <c r="A11" s="25"/>
      <c r="B11" s="25"/>
      <c r="C11" s="24" t="s">
        <v>1386</v>
      </c>
      <c r="D11" s="26">
        <v>241</v>
      </c>
    </row>
    <row r="12" ht="34" customHeight="1" spans="1:16">
      <c r="A12" s="25"/>
      <c r="B12" s="25"/>
      <c r="C12" s="24"/>
      <c r="D12" s="26"/>
    </row>
    <row r="13" ht="34" customHeight="1" spans="1:16">
      <c r="A13" s="21" t="s">
        <v>161</v>
      </c>
      <c r="B13" s="23">
        <v>8364</v>
      </c>
      <c r="C13" s="21" t="s">
        <v>1387</v>
      </c>
      <c r="D13" s="23"/>
    </row>
    <row r="14" ht="34" customHeight="1" spans="1:16">
      <c r="A14" s="21" t="s">
        <v>231</v>
      </c>
      <c r="B14" s="23">
        <v>85731</v>
      </c>
      <c r="C14" s="21" t="s">
        <v>1388</v>
      </c>
      <c r="D14" s="23"/>
      <c r="E14" s="2"/>
    </row>
    <row r="15" ht="34" customHeight="1" spans="1:16">
      <c r="A15" s="21" t="s">
        <v>1389</v>
      </c>
      <c r="B15" s="22"/>
      <c r="C15" s="21" t="s">
        <v>1390</v>
      </c>
      <c r="D15" s="23">
        <v>75381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ht="34" customHeight="1" spans="1:16">
      <c r="A16" s="25"/>
      <c r="B16" s="22"/>
      <c r="C16" s="21" t="s">
        <v>1391</v>
      </c>
      <c r="D16" s="23">
        <v>34882</v>
      </c>
    </row>
    <row r="17" ht="34" customHeight="1" spans="1:4">
      <c r="A17" s="21" t="s">
        <v>1392</v>
      </c>
      <c r="B17" s="23">
        <v>117027</v>
      </c>
      <c r="C17" s="21" t="s">
        <v>1393</v>
      </c>
      <c r="D17" s="23">
        <v>0</v>
      </c>
    </row>
    <row r="18" ht="34" customHeight="1" spans="1:4">
      <c r="A18" s="34" t="s">
        <v>90</v>
      </c>
      <c r="B18" s="23">
        <f>SUM(B5+B13+B14+B17)</f>
        <v>346895</v>
      </c>
      <c r="C18" s="34" t="s">
        <v>91</v>
      </c>
      <c r="D18" s="23">
        <f>D5+D13+D14+D15+D16+D17</f>
        <v>346895</v>
      </c>
    </row>
    <row r="19" ht="28.15" customHeight="1"/>
  </sheetData>
  <mergeCells count="2">
    <mergeCell ref="A2:D2"/>
    <mergeCell ref="E15:P15"/>
  </mergeCells>
  <printOptions horizontalCentered="1"/>
  <pageMargins left="0.904861111111111" right="0.826388888888889" top="1.18055555555556" bottom="0.984027777777778" header="0.786805555555556" footer="0.511805555555556"/>
  <pageSetup paperSize="9" scale="96" orientation="portrait" blackAndWhite="1" horizontalDpi="600" verticalDpi="600"/>
  <headerFooter alignWithMargins="0">
    <oddFooter>&amp;C &amp;P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22"/>
  <sheetViews>
    <sheetView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2.75" outlineLevelCol="2"/>
  <cols>
    <col min="1" max="1" width="51.4285714285714" style="1" customWidth="1"/>
    <col min="2" max="3" width="14.7142857142857" style="1" customWidth="1"/>
    <col min="4" max="16384" width="9" style="1"/>
  </cols>
  <sheetData>
    <row r="1" ht="25" customHeight="1" spans="1:3">
      <c r="A1" s="17" t="s">
        <v>1394</v>
      </c>
    </row>
    <row r="2" ht="25" customHeight="1" spans="1:3">
      <c r="A2" s="3" t="s">
        <v>1395</v>
      </c>
      <c r="B2" s="3"/>
      <c r="C2" s="3"/>
    </row>
    <row r="3" ht="25" customHeight="1" spans="1:3">
      <c r="C3" s="18" t="s">
        <v>36</v>
      </c>
    </row>
    <row r="4" ht="39" customHeight="1" spans="1:3">
      <c r="A4" s="34" t="s">
        <v>152</v>
      </c>
      <c r="B4" s="20" t="s">
        <v>1366</v>
      </c>
      <c r="C4" s="20" t="s">
        <v>1396</v>
      </c>
    </row>
    <row r="5" ht="29" customHeight="1" spans="1:3">
      <c r="A5" s="21" t="s">
        <v>1397</v>
      </c>
      <c r="B5" s="22">
        <f>SUM(B6:B9)</f>
        <v>144286</v>
      </c>
      <c r="C5" s="22">
        <f>SUM(C6:C9)</f>
        <v>135773</v>
      </c>
    </row>
    <row r="6" ht="29" customHeight="1" spans="1:3">
      <c r="A6" s="25" t="s">
        <v>1377</v>
      </c>
      <c r="B6" s="25">
        <v>133586</v>
      </c>
      <c r="C6" s="25">
        <v>124473</v>
      </c>
    </row>
    <row r="7" ht="29" customHeight="1" spans="1:3">
      <c r="A7" s="25" t="s">
        <v>1379</v>
      </c>
      <c r="B7" s="25">
        <v>1400</v>
      </c>
      <c r="C7" s="25">
        <v>1500</v>
      </c>
    </row>
    <row r="8" ht="29" customHeight="1" spans="1:3">
      <c r="A8" s="25" t="s">
        <v>1381</v>
      </c>
      <c r="B8" s="25">
        <v>6500</v>
      </c>
      <c r="C8" s="25">
        <v>7000</v>
      </c>
    </row>
    <row r="9" ht="29" customHeight="1" spans="1:3">
      <c r="A9" s="25" t="s">
        <v>1383</v>
      </c>
      <c r="B9" s="25">
        <v>2800</v>
      </c>
      <c r="C9" s="25">
        <v>2800</v>
      </c>
    </row>
    <row r="10" ht="29" customHeight="1" spans="1:3">
      <c r="A10" s="21" t="s">
        <v>161</v>
      </c>
      <c r="B10" s="22">
        <v>1260</v>
      </c>
      <c r="C10" s="22">
        <v>8364</v>
      </c>
    </row>
    <row r="11" ht="29" customHeight="1" spans="1:3">
      <c r="A11" s="21" t="s">
        <v>231</v>
      </c>
      <c r="B11" s="22">
        <f>SUM(B12)</f>
        <v>53000</v>
      </c>
      <c r="C11" s="22">
        <f>SUM(C12)</f>
        <v>85731</v>
      </c>
    </row>
    <row r="12" ht="29" customHeight="1" spans="1:3">
      <c r="A12" s="24" t="s">
        <v>1398</v>
      </c>
      <c r="B12" s="25">
        <f>SUM(B13)</f>
        <v>53000</v>
      </c>
      <c r="C12" s="25">
        <f>C13</f>
        <v>85731</v>
      </c>
    </row>
    <row r="13" ht="29" customHeight="1" spans="1:3">
      <c r="A13" s="25" t="s">
        <v>1399</v>
      </c>
      <c r="B13" s="25">
        <f>SUM(B14:B20)</f>
        <v>53000</v>
      </c>
      <c r="C13" s="25">
        <f>SUM(C14:C20)</f>
        <v>85731</v>
      </c>
    </row>
    <row r="14" ht="29" customHeight="1" spans="1:3">
      <c r="A14" s="24" t="s">
        <v>1400</v>
      </c>
      <c r="B14" s="25"/>
      <c r="C14" s="25"/>
    </row>
    <row r="15" ht="29" customHeight="1" spans="1:3">
      <c r="A15" s="24" t="s">
        <v>1401</v>
      </c>
      <c r="B15" s="25"/>
      <c r="C15" s="25"/>
    </row>
    <row r="16" ht="29" customHeight="1" spans="1:3">
      <c r="A16" s="24" t="s">
        <v>1402</v>
      </c>
      <c r="B16" s="25"/>
      <c r="C16" s="25">
        <v>27000</v>
      </c>
    </row>
    <row r="17" ht="29" customHeight="1" spans="1:3">
      <c r="A17" s="24" t="s">
        <v>1403</v>
      </c>
      <c r="B17" s="25"/>
      <c r="C17" s="25"/>
    </row>
    <row r="18" ht="29" customHeight="1" spans="1:3">
      <c r="A18" s="24" t="s">
        <v>1404</v>
      </c>
      <c r="B18" s="25"/>
      <c r="C18" s="25">
        <v>7131</v>
      </c>
    </row>
    <row r="19" ht="29" customHeight="1" spans="1:3">
      <c r="A19" s="30" t="s">
        <v>1405</v>
      </c>
      <c r="B19" s="25">
        <v>53000</v>
      </c>
      <c r="C19" s="25">
        <v>48900</v>
      </c>
    </row>
    <row r="20" ht="29" customHeight="1" spans="1:3">
      <c r="A20" s="24" t="s">
        <v>1406</v>
      </c>
      <c r="B20" s="25"/>
      <c r="C20" s="25">
        <v>2700</v>
      </c>
    </row>
    <row r="21" ht="29" customHeight="1" spans="1:3">
      <c r="A21" s="21" t="s">
        <v>1407</v>
      </c>
      <c r="B21" s="65">
        <v>78011</v>
      </c>
      <c r="C21" s="65">
        <v>117027</v>
      </c>
    </row>
    <row r="22" ht="29" customHeight="1" spans="1:3">
      <c r="A22" s="34" t="s">
        <v>90</v>
      </c>
      <c r="B22" s="22">
        <f>SUM(B5+B10+B11+B21)</f>
        <v>276557</v>
      </c>
      <c r="C22" s="22">
        <f>SUM(C5+C10+C11+C21)</f>
        <v>346895</v>
      </c>
    </row>
  </sheetData>
  <mergeCells count="1">
    <mergeCell ref="A2:C2"/>
  </mergeCells>
  <printOptions horizontalCentered="1"/>
  <pageMargins left="0.904861111111111" right="0.826388888888889" top="1.18055555555556" bottom="0.984027777777778" header="0.786805555555556" footer="0.511805555555556"/>
  <pageSetup paperSize="9" fitToHeight="0" orientation="portrait" blackAndWhite="1" horizontalDpi="600" verticalDpi="600"/>
  <headerFooter alignWithMargins="0">
    <oddFooter>&amp;C &amp;P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31"/>
  <sheetViews>
    <sheetView view="pageBreakPreview" zoomScaleNormal="100" topLeftCell="A15" workbookViewId="0">
      <selection activeCell="D13" sqref="D13"/>
    </sheetView>
  </sheetViews>
  <sheetFormatPr defaultColWidth="9" defaultRowHeight="12.75" outlineLevelCol="2"/>
  <cols>
    <col min="1" max="1" width="65.8571428571429" style="1" customWidth="1"/>
    <col min="2" max="2" width="14.7809523809524" style="57" customWidth="1"/>
    <col min="3" max="3" width="14.2857142857143" style="57" customWidth="1"/>
    <col min="4" max="16384" width="9" style="1"/>
  </cols>
  <sheetData>
    <row r="1" ht="25" customHeight="1" spans="1:3">
      <c r="A1" s="17" t="s">
        <v>1408</v>
      </c>
    </row>
    <row r="2" ht="25" customHeight="1" spans="1:3">
      <c r="A2" s="54" t="s">
        <v>1409</v>
      </c>
      <c r="B2" s="58"/>
      <c r="C2" s="58"/>
    </row>
    <row r="3" ht="25" customHeight="1" spans="1:3">
      <c r="A3" s="54" t="s">
        <v>1410</v>
      </c>
      <c r="B3" s="54"/>
      <c r="C3" s="54"/>
    </row>
    <row r="4" ht="25" customHeight="1" spans="1:3">
      <c r="C4" s="59" t="s">
        <v>36</v>
      </c>
    </row>
    <row r="5" ht="33" customHeight="1" spans="1:3">
      <c r="A5" s="34" t="s">
        <v>152</v>
      </c>
      <c r="B5" s="60" t="s">
        <v>1366</v>
      </c>
      <c r="C5" s="60" t="s">
        <v>1396</v>
      </c>
    </row>
    <row r="6" ht="33" customHeight="1" spans="1:3">
      <c r="A6" s="21" t="s">
        <v>1411</v>
      </c>
      <c r="B6" s="61">
        <f>SUM(B7:B8)</f>
        <v>51</v>
      </c>
      <c r="C6" s="61">
        <f>SUM(C7:C8)</f>
        <v>20</v>
      </c>
    </row>
    <row r="7" ht="33" customHeight="1" spans="1:3">
      <c r="A7" s="25" t="s">
        <v>1412</v>
      </c>
      <c r="B7" s="62">
        <v>46</v>
      </c>
      <c r="C7" s="62">
        <v>9</v>
      </c>
    </row>
    <row r="8" ht="33" customHeight="1" spans="1:3">
      <c r="A8" s="24" t="s">
        <v>1413</v>
      </c>
      <c r="B8" s="62">
        <v>5</v>
      </c>
      <c r="C8" s="62">
        <v>11</v>
      </c>
    </row>
    <row r="9" ht="33" customHeight="1" spans="1:3">
      <c r="A9" s="21" t="s">
        <v>1414</v>
      </c>
      <c r="B9" s="61">
        <f>SUM(B10:B15)</f>
        <v>44512</v>
      </c>
      <c r="C9" s="61">
        <f>SUM(C10:C15)</f>
        <v>36241</v>
      </c>
    </row>
    <row r="10" ht="33" customHeight="1" spans="1:3">
      <c r="A10" s="24" t="s">
        <v>1415</v>
      </c>
      <c r="B10" s="62">
        <v>35212</v>
      </c>
      <c r="C10" s="62">
        <v>16566</v>
      </c>
    </row>
    <row r="11" ht="33" customHeight="1" spans="1:3">
      <c r="A11" s="24" t="s">
        <v>1416</v>
      </c>
      <c r="B11" s="62">
        <v>6500</v>
      </c>
      <c r="C11" s="62">
        <v>7000</v>
      </c>
    </row>
    <row r="12" ht="33" customHeight="1" spans="1:3">
      <c r="A12" s="24" t="s">
        <v>1417</v>
      </c>
      <c r="B12" s="62">
        <v>2800</v>
      </c>
      <c r="C12" s="62">
        <v>2800</v>
      </c>
    </row>
    <row r="13" ht="33" customHeight="1" spans="1:3">
      <c r="A13" s="24" t="s">
        <v>1418</v>
      </c>
      <c r="B13" s="62"/>
      <c r="C13" s="62"/>
    </row>
    <row r="14" ht="33" customHeight="1" spans="1:3">
      <c r="A14" s="24" t="s">
        <v>1419</v>
      </c>
      <c r="B14" s="62"/>
      <c r="C14" s="62"/>
    </row>
    <row r="15" ht="33" customHeight="1" spans="1:3">
      <c r="A15" s="24" t="s">
        <v>1420</v>
      </c>
      <c r="B15" s="61"/>
      <c r="C15" s="62">
        <v>9875</v>
      </c>
    </row>
    <row r="16" ht="33" customHeight="1" spans="1:3">
      <c r="A16" s="21" t="s">
        <v>1421</v>
      </c>
      <c r="B16" s="61">
        <f>SUM(B17:B20)</f>
        <v>419</v>
      </c>
      <c r="C16" s="61">
        <f>SUM(C17:C20)</f>
        <v>329</v>
      </c>
    </row>
    <row r="17" ht="33" customHeight="1" spans="1:3">
      <c r="A17" s="25" t="s">
        <v>1422</v>
      </c>
      <c r="B17" s="62">
        <v>151</v>
      </c>
      <c r="C17" s="62">
        <v>110</v>
      </c>
    </row>
    <row r="18" ht="33" customHeight="1" spans="1:3">
      <c r="A18" s="24" t="s">
        <v>1423</v>
      </c>
      <c r="B18" s="62">
        <v>264</v>
      </c>
      <c r="C18" s="62"/>
    </row>
    <row r="19" ht="33" customHeight="1" spans="1:3">
      <c r="A19" s="24" t="s">
        <v>1424</v>
      </c>
      <c r="B19" s="62">
        <v>4</v>
      </c>
      <c r="C19" s="62">
        <v>4</v>
      </c>
    </row>
    <row r="20" ht="33" customHeight="1" spans="1:3">
      <c r="A20" s="24" t="s">
        <v>1425</v>
      </c>
      <c r="B20" s="61"/>
      <c r="C20" s="62">
        <v>215</v>
      </c>
    </row>
    <row r="21" ht="33" customHeight="1" spans="1:3">
      <c r="A21" s="21" t="s">
        <v>1426</v>
      </c>
      <c r="B21" s="61">
        <f>SUM(B22:B23)</f>
        <v>129726</v>
      </c>
      <c r="C21" s="61">
        <f>SUM(C22:C23)</f>
        <v>166037</v>
      </c>
    </row>
    <row r="22" ht="33" customHeight="1" spans="1:3">
      <c r="A22" s="24" t="s">
        <v>1427</v>
      </c>
      <c r="B22" s="62">
        <v>126553</v>
      </c>
      <c r="C22" s="62">
        <v>164381</v>
      </c>
    </row>
    <row r="23" ht="33" customHeight="1" spans="1:3">
      <c r="A23" s="24" t="s">
        <v>1428</v>
      </c>
      <c r="B23" s="62">
        <v>3173</v>
      </c>
      <c r="C23" s="62">
        <v>1656</v>
      </c>
    </row>
    <row r="24" ht="33" customHeight="1" spans="1:3">
      <c r="A24" s="63" t="s">
        <v>1429</v>
      </c>
      <c r="B24" s="61">
        <v>31845</v>
      </c>
      <c r="C24" s="61">
        <v>33764</v>
      </c>
    </row>
    <row r="25" ht="33" customHeight="1" spans="1:3">
      <c r="A25" s="21" t="s">
        <v>1430</v>
      </c>
      <c r="B25" s="61">
        <v>209</v>
      </c>
      <c r="C25" s="61">
        <v>241</v>
      </c>
    </row>
    <row r="26" ht="33" customHeight="1" spans="1:3">
      <c r="A26" s="21" t="s">
        <v>1431</v>
      </c>
      <c r="B26" s="61"/>
      <c r="C26" s="61"/>
    </row>
    <row r="27" ht="33" customHeight="1" spans="1:3">
      <c r="A27" s="21" t="s">
        <v>1432</v>
      </c>
      <c r="B27" s="61">
        <v>69594</v>
      </c>
      <c r="C27" s="61">
        <v>75381</v>
      </c>
    </row>
    <row r="28" ht="33" customHeight="1" spans="1:3">
      <c r="A28" s="21" t="s">
        <v>1433</v>
      </c>
      <c r="B28" s="61">
        <v>201</v>
      </c>
      <c r="C28" s="61">
        <v>34882</v>
      </c>
    </row>
    <row r="29" ht="33" customHeight="1" spans="1:3">
      <c r="A29" s="21" t="s">
        <v>1434</v>
      </c>
      <c r="B29" s="64"/>
      <c r="C29" s="61"/>
    </row>
    <row r="30" ht="33" customHeight="1" spans="1:3">
      <c r="A30" s="21" t="s">
        <v>1435</v>
      </c>
      <c r="B30" s="64"/>
      <c r="C30" s="64"/>
    </row>
    <row r="31" ht="33" customHeight="1" spans="1:3">
      <c r="A31" s="38" t="s">
        <v>1436</v>
      </c>
      <c r="B31" s="61">
        <f>SUM(B6+B9+B16+B21+B24+B25+B26+B27+B28+B29+B30)</f>
        <v>276557</v>
      </c>
      <c r="C31" s="61">
        <f>SUM(C6+C9+C16+C21+C24+C25+C26+C27+C28+C29+C30)</f>
        <v>346895</v>
      </c>
    </row>
  </sheetData>
  <mergeCells count="2">
    <mergeCell ref="A2:C2"/>
    <mergeCell ref="A3:C3"/>
  </mergeCells>
  <printOptions horizontalCentered="1"/>
  <pageMargins left="0.904861111111111" right="0.826388888888889" top="1.18055555555556" bottom="0.984027777777778" header="0.786805555555556" footer="0.511805555555556"/>
  <pageSetup paperSize="9" scale="89" fitToHeight="0" orientation="portrait" blackAndWhite="1" horizontalDpi="600" verticalDpi="600"/>
  <headerFooter alignWithMargins="0">
    <oddFooter>&amp;C &amp;P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31"/>
  <sheetViews>
    <sheetView view="pageBreakPreview" zoomScaleNormal="100" topLeftCell="A9" workbookViewId="0">
      <selection activeCell="D13" sqref="D13"/>
    </sheetView>
  </sheetViews>
  <sheetFormatPr defaultColWidth="9.14285714285714" defaultRowHeight="12.75" outlineLevelCol="2"/>
  <cols>
    <col min="1" max="1" width="56.5714285714286" style="1" customWidth="1"/>
    <col min="2" max="2" width="19.7142857142857" style="1" customWidth="1"/>
    <col min="3" max="16384" width="9.14285714285714" style="1"/>
  </cols>
  <sheetData>
    <row r="1" ht="25" customHeight="1" spans="1:2">
      <c r="A1" s="17" t="s">
        <v>1437</v>
      </c>
    </row>
    <row r="2" ht="25" customHeight="1" spans="1:2">
      <c r="A2" s="54" t="s">
        <v>1409</v>
      </c>
      <c r="B2" s="54"/>
    </row>
    <row r="3" ht="25" customHeight="1" spans="1:2">
      <c r="A3" s="54" t="s">
        <v>1438</v>
      </c>
      <c r="B3" s="54"/>
    </row>
    <row r="4" ht="25" customHeight="1" spans="1:2">
      <c r="B4" s="55" t="s">
        <v>36</v>
      </c>
    </row>
    <row r="5" ht="33" customHeight="1" spans="1:2">
      <c r="A5" s="34" t="s">
        <v>152</v>
      </c>
      <c r="B5" s="20" t="s">
        <v>1396</v>
      </c>
    </row>
    <row r="6" ht="25" customHeight="1" spans="1:2">
      <c r="A6" s="22" t="s">
        <v>1439</v>
      </c>
      <c r="B6" s="56">
        <f>SUM(B7,B8,B17)</f>
        <v>236632</v>
      </c>
    </row>
    <row r="7" ht="25" customHeight="1" spans="1:2">
      <c r="A7" s="24" t="s">
        <v>1440</v>
      </c>
      <c r="B7" s="25"/>
    </row>
    <row r="8" ht="25" customHeight="1" spans="1:2">
      <c r="A8" s="24" t="s">
        <v>1441</v>
      </c>
      <c r="B8" s="25">
        <f>SUM(B9:B16)</f>
        <v>202627</v>
      </c>
    </row>
    <row r="9" ht="25" customHeight="1" spans="1:2">
      <c r="A9" s="24" t="s">
        <v>308</v>
      </c>
      <c r="B9" s="25"/>
    </row>
    <row r="10" ht="25" customHeight="1" spans="1:2">
      <c r="A10" s="24" t="s">
        <v>309</v>
      </c>
      <c r="B10" s="25">
        <v>15365</v>
      </c>
    </row>
    <row r="11" ht="25" customHeight="1" spans="1:2">
      <c r="A11" s="24" t="s">
        <v>310</v>
      </c>
      <c r="B11" s="25">
        <v>185590</v>
      </c>
    </row>
    <row r="12" ht="25" customHeight="1" spans="1:2">
      <c r="A12" s="24" t="s">
        <v>316</v>
      </c>
      <c r="B12" s="25"/>
    </row>
    <row r="13" ht="25" customHeight="1" spans="1:2">
      <c r="A13" s="24" t="s">
        <v>311</v>
      </c>
      <c r="B13" s="25"/>
    </row>
    <row r="14" ht="25" customHeight="1" spans="1:2">
      <c r="A14" s="24" t="s">
        <v>317</v>
      </c>
      <c r="B14" s="25">
        <v>1672</v>
      </c>
    </row>
    <row r="15" ht="25" customHeight="1" spans="1:2">
      <c r="A15" s="24" t="s">
        <v>1442</v>
      </c>
      <c r="B15" s="25"/>
    </row>
    <row r="16" ht="25" customHeight="1" spans="1:2">
      <c r="A16" s="24" t="s">
        <v>313</v>
      </c>
      <c r="B16" s="25"/>
    </row>
    <row r="17" ht="25" customHeight="1" spans="1:3">
      <c r="A17" s="24" t="s">
        <v>1443</v>
      </c>
      <c r="B17" s="25">
        <f>SUM(B18:B19)</f>
        <v>34005</v>
      </c>
    </row>
    <row r="18" ht="25" customHeight="1" spans="1:3">
      <c r="A18" s="24" t="s">
        <v>1444</v>
      </c>
      <c r="B18" s="25">
        <v>33764</v>
      </c>
    </row>
    <row r="19" ht="25" customHeight="1" spans="1:3">
      <c r="A19" s="24" t="s">
        <v>1445</v>
      </c>
      <c r="B19" s="25">
        <v>241</v>
      </c>
    </row>
    <row r="20" ht="25" customHeight="1" spans="1:3">
      <c r="A20" s="21" t="s">
        <v>168</v>
      </c>
      <c r="B20" s="25"/>
    </row>
    <row r="21" ht="25" customHeight="1" spans="1:3">
      <c r="A21" s="24" t="s">
        <v>1446</v>
      </c>
      <c r="B21" s="25"/>
    </row>
    <row r="22" ht="25" customHeight="1" spans="1:3">
      <c r="A22" s="24" t="s">
        <v>1447</v>
      </c>
      <c r="B22" s="25"/>
    </row>
    <row r="23" ht="25" customHeight="1" spans="1:3">
      <c r="A23" s="21" t="s">
        <v>1448</v>
      </c>
      <c r="B23" s="22">
        <f>SUM(B24)</f>
        <v>75381</v>
      </c>
    </row>
    <row r="24" ht="25" customHeight="1" spans="1:3">
      <c r="A24" s="24" t="s">
        <v>1446</v>
      </c>
      <c r="B24" s="26">
        <v>75381</v>
      </c>
    </row>
    <row r="25" ht="25" customHeight="1" spans="1:3">
      <c r="A25" s="24" t="s">
        <v>1449</v>
      </c>
      <c r="B25" s="26">
        <v>75381</v>
      </c>
    </row>
    <row r="26" ht="25" customHeight="1" spans="1:3">
      <c r="A26" s="21" t="s">
        <v>1450</v>
      </c>
      <c r="B26" s="25"/>
    </row>
    <row r="27" ht="25" customHeight="1" spans="1:3">
      <c r="A27" s="24" t="s">
        <v>1451</v>
      </c>
      <c r="B27" s="25"/>
    </row>
    <row r="28" ht="25" customHeight="1" spans="1:3">
      <c r="A28" s="21" t="s">
        <v>1391</v>
      </c>
      <c r="B28" s="22">
        <f>SUM(B29)</f>
        <v>34882</v>
      </c>
    </row>
    <row r="29" ht="25" customHeight="1" spans="1:3">
      <c r="A29" s="24" t="s">
        <v>1452</v>
      </c>
      <c r="B29" s="25">
        <v>34882</v>
      </c>
    </row>
    <row r="30" ht="25" customHeight="1" spans="1:3">
      <c r="A30" s="24" t="s">
        <v>1453</v>
      </c>
      <c r="B30" s="25">
        <v>34882</v>
      </c>
      <c r="C30" s="2"/>
    </row>
    <row r="31" ht="25" customHeight="1" spans="1:3">
      <c r="A31" s="34" t="s">
        <v>1297</v>
      </c>
      <c r="B31" s="56">
        <f>SUM(B6,B20,B23,B26,B28)</f>
        <v>346895</v>
      </c>
    </row>
  </sheetData>
  <mergeCells count="2">
    <mergeCell ref="A2:B2"/>
    <mergeCell ref="A3:B3"/>
  </mergeCells>
  <printOptions horizontalCentered="1"/>
  <pageMargins left="0.904861111111111" right="0.826388888888889" top="1.18055555555556" bottom="0.984027777777778" header="0.786805555555556" footer="0.511805555555556"/>
  <pageSetup paperSize="9" fitToHeight="0" orientation="portrait" blackAndWhite="1" horizontalDpi="600" verticalDpi="600"/>
  <headerFooter alignWithMargins="0">
    <oddFooter>&amp;C &amp;P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  <pageSetUpPr fitToPage="1"/>
  </sheetPr>
  <dimension ref="A1:D28"/>
  <sheetViews>
    <sheetView view="pageBreakPreview" zoomScaleNormal="100" workbookViewId="0">
      <selection activeCell="D13" sqref="D13"/>
    </sheetView>
  </sheetViews>
  <sheetFormatPr defaultColWidth="9" defaultRowHeight="12.75" outlineLevelCol="3"/>
  <cols>
    <col min="1" max="1" width="30.8571428571429" style="1" customWidth="1"/>
    <col min="2" max="2" width="9.57142857142857" style="1" customWidth="1"/>
    <col min="3" max="3" width="34.5714285714286" style="1" customWidth="1"/>
    <col min="4" max="4" width="19" style="1" customWidth="1"/>
    <col min="5" max="16384" width="9" style="1"/>
  </cols>
  <sheetData>
    <row r="1" s="1" customFormat="1" ht="25" customHeight="1" spans="1:4">
      <c r="A1" s="17" t="s">
        <v>1454</v>
      </c>
    </row>
    <row r="2" ht="25" customHeight="1" spans="1:4">
      <c r="A2" s="3" t="s">
        <v>1455</v>
      </c>
      <c r="B2" s="3"/>
      <c r="C2" s="3"/>
      <c r="D2" s="3"/>
    </row>
    <row r="3" ht="25" customHeight="1" spans="1:4">
      <c r="D3" s="4" t="s">
        <v>36</v>
      </c>
    </row>
    <row r="4" ht="33.95" customHeight="1" spans="1:4">
      <c r="A4" s="41" t="s">
        <v>1456</v>
      </c>
      <c r="B4" s="41" t="s">
        <v>153</v>
      </c>
      <c r="C4" s="41" t="s">
        <v>1456</v>
      </c>
      <c r="D4" s="41" t="s">
        <v>153</v>
      </c>
    </row>
    <row r="5" ht="36" customHeight="1" spans="1:4">
      <c r="A5" s="42" t="s">
        <v>1457</v>
      </c>
      <c r="B5" s="22">
        <f>SUM(B6:B8)</f>
        <v>250</v>
      </c>
      <c r="C5" s="42" t="s">
        <v>1458</v>
      </c>
      <c r="D5" s="22">
        <f>SUM(D6:D9)</f>
        <v>20</v>
      </c>
    </row>
    <row r="6" ht="36" customHeight="1" spans="1:4">
      <c r="A6" s="43" t="s">
        <v>127</v>
      </c>
      <c r="B6" s="25">
        <v>250</v>
      </c>
      <c r="C6" s="43" t="s">
        <v>134</v>
      </c>
      <c r="D6" s="25">
        <v>20</v>
      </c>
    </row>
    <row r="7" ht="36" customHeight="1" spans="1:4">
      <c r="A7" s="43" t="s">
        <v>128</v>
      </c>
      <c r="B7" s="25"/>
      <c r="C7" s="43" t="s">
        <v>135</v>
      </c>
      <c r="D7" s="44"/>
    </row>
    <row r="8" ht="36" customHeight="1" spans="1:4">
      <c r="A8" s="43" t="s">
        <v>1459</v>
      </c>
      <c r="B8" s="25"/>
      <c r="C8" s="43" t="s">
        <v>1460</v>
      </c>
      <c r="D8" s="44"/>
    </row>
    <row r="9" ht="36" customHeight="1" spans="1:4">
      <c r="A9" s="43"/>
      <c r="B9" s="25"/>
      <c r="C9" s="43" t="s">
        <v>1461</v>
      </c>
      <c r="D9" s="44"/>
    </row>
    <row r="10" ht="36" customHeight="1" spans="1:4">
      <c r="A10" s="45"/>
      <c r="B10" s="25"/>
      <c r="C10" s="46"/>
      <c r="D10" s="47"/>
    </row>
    <row r="11" ht="36" customHeight="1" spans="1:4">
      <c r="A11" s="48" t="s">
        <v>1462</v>
      </c>
      <c r="B11" s="22">
        <f>SUM(B12:B13)</f>
        <v>18</v>
      </c>
      <c r="C11" s="49" t="s">
        <v>1286</v>
      </c>
      <c r="D11" s="22">
        <f>SUM(D12:D14)</f>
        <v>250</v>
      </c>
    </row>
    <row r="12" ht="36" customHeight="1" spans="1:4">
      <c r="A12" s="43" t="s">
        <v>1463</v>
      </c>
      <c r="B12" s="25">
        <v>18</v>
      </c>
      <c r="C12" s="43" t="s">
        <v>1464</v>
      </c>
      <c r="D12" s="25"/>
    </row>
    <row r="13" ht="36" customHeight="1" spans="1:4">
      <c r="A13" s="50" t="s">
        <v>1465</v>
      </c>
      <c r="B13" s="25"/>
      <c r="C13" s="43" t="s">
        <v>1466</v>
      </c>
      <c r="D13" s="25"/>
    </row>
    <row r="14" ht="36" customHeight="1" spans="1:4">
      <c r="A14" s="48" t="s">
        <v>194</v>
      </c>
      <c r="B14" s="23">
        <v>2</v>
      </c>
      <c r="C14" s="43" t="s">
        <v>74</v>
      </c>
      <c r="D14" s="25">
        <v>250</v>
      </c>
    </row>
    <row r="15" ht="36" customHeight="1" spans="1:4">
      <c r="A15" s="48"/>
      <c r="B15" s="25"/>
      <c r="C15" s="51"/>
      <c r="D15" s="52"/>
    </row>
    <row r="16" ht="36" customHeight="1" spans="1:4">
      <c r="A16" s="53" t="s">
        <v>90</v>
      </c>
      <c r="B16" s="23">
        <f>SUM(B5,B11,B14)</f>
        <v>270</v>
      </c>
      <c r="C16" s="51" t="s">
        <v>91</v>
      </c>
      <c r="D16" s="22">
        <f>D5+D11</f>
        <v>270</v>
      </c>
    </row>
    <row r="17" s="1" customFormat="1" ht="30" customHeight="1"/>
    <row r="18" s="1" customFormat="1" ht="30" customHeight="1"/>
    <row r="19" s="1" customFormat="1" ht="29.1" customHeight="1"/>
    <row r="20" s="1" customFormat="1" ht="21" customHeight="1"/>
    <row r="28" s="1" customFormat="1" spans="1:1">
      <c r="A28" s="1" t="s">
        <v>1467</v>
      </c>
    </row>
  </sheetData>
  <mergeCells count="1">
    <mergeCell ref="A2:D2"/>
  </mergeCells>
  <printOptions horizontalCentered="1"/>
  <pageMargins left="0.904861111111111" right="0.826388888888889" top="1.18055555555556" bottom="0.984027777777778" header="0.786805555555556" footer="0.511805555555556"/>
  <pageSetup paperSize="9" scale="90" orientation="portrait" blackAndWhite="1" horizontalDpi="600" verticalDpi="600"/>
  <headerFooter alignWithMargins="0">
    <oddFooter>&amp;C &amp;P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  <pageSetUpPr fitToPage="1"/>
  </sheetPr>
  <dimension ref="A1:D108"/>
  <sheetViews>
    <sheetView view="pageBreakPreview" zoomScaleNormal="100" workbookViewId="0">
      <selection activeCell="D13" sqref="D13"/>
    </sheetView>
  </sheetViews>
  <sheetFormatPr defaultColWidth="9" defaultRowHeight="12.75" outlineLevelCol="3"/>
  <cols>
    <col min="1" max="1" width="46.2857142857143" style="1" customWidth="1"/>
    <col min="2" max="2" width="14.2857142857143" style="1" customWidth="1"/>
    <col min="3" max="3" width="14.1428571428571" style="1" customWidth="1"/>
    <col min="4" max="4" width="14.5714285714286" style="1" customWidth="1"/>
    <col min="5" max="18" width="10.2857142857143" style="1" customWidth="1"/>
    <col min="19" max="19" width="10.7142857142857" style="1" customWidth="1"/>
    <col min="20" max="28" width="10.2857142857143" style="1" customWidth="1"/>
    <col min="29" max="220" width="12.1428571428571" style="1" customWidth="1"/>
    <col min="221" max="251" width="10.2857142857143" style="1" customWidth="1"/>
    <col min="252" max="252" width="12.1428571428571" style="1" customWidth="1"/>
    <col min="253" max="16384" width="9" style="1"/>
  </cols>
  <sheetData>
    <row r="1" s="1" customFormat="1" ht="25" customHeight="1" spans="1:4">
      <c r="A1" s="17" t="s">
        <v>1468</v>
      </c>
    </row>
    <row r="2" s="1" customFormat="1" ht="25" customHeight="1" spans="1:4">
      <c r="A2" s="3" t="s">
        <v>1469</v>
      </c>
      <c r="B2" s="3"/>
      <c r="C2" s="3"/>
      <c r="D2" s="3"/>
    </row>
    <row r="3" s="1" customFormat="1" ht="25" customHeight="1" spans="1:4">
      <c r="D3" s="18" t="s">
        <v>36</v>
      </c>
    </row>
    <row r="4" s="1" customFormat="1" ht="45" customHeight="1" spans="1:4">
      <c r="A4" s="34" t="s">
        <v>152</v>
      </c>
      <c r="B4" s="20" t="s">
        <v>1470</v>
      </c>
      <c r="C4" s="20" t="s">
        <v>1396</v>
      </c>
      <c r="D4" s="19" t="s">
        <v>1471</v>
      </c>
    </row>
    <row r="5" s="1" customFormat="1" ht="40" customHeight="1" spans="1:4">
      <c r="A5" s="21" t="s">
        <v>1472</v>
      </c>
      <c r="B5" s="22">
        <f>SUM(B6,B8,B11,B12,B13)</f>
        <v>397</v>
      </c>
      <c r="C5" s="22">
        <f>SUM(C6,C8,C11,C12,C13)</f>
        <v>250</v>
      </c>
      <c r="D5" s="39">
        <f t="shared" ref="D5:D7" si="0">C5/B5</f>
        <v>0.629722921914358</v>
      </c>
    </row>
    <row r="6" s="1" customFormat="1" ht="40" customHeight="1" spans="1:4">
      <c r="A6" s="21" t="s">
        <v>1473</v>
      </c>
      <c r="B6" s="25">
        <v>397</v>
      </c>
      <c r="C6" s="25">
        <v>250</v>
      </c>
      <c r="D6" s="39">
        <f t="shared" si="0"/>
        <v>0.629722921914358</v>
      </c>
    </row>
    <row r="7" s="1" customFormat="1" ht="40" customHeight="1" spans="1:4">
      <c r="A7" s="24" t="s">
        <v>1474</v>
      </c>
      <c r="B7" s="25">
        <v>397</v>
      </c>
      <c r="C7" s="25">
        <v>250</v>
      </c>
      <c r="D7" s="39">
        <f t="shared" si="0"/>
        <v>0.629722921914358</v>
      </c>
    </row>
    <row r="8" s="1" customFormat="1" ht="40" customHeight="1" spans="1:4">
      <c r="A8" s="21" t="s">
        <v>1475</v>
      </c>
      <c r="B8" s="25"/>
      <c r="C8" s="25"/>
      <c r="D8" s="25"/>
    </row>
    <row r="9" s="1" customFormat="1" ht="40" customHeight="1" spans="1:4">
      <c r="A9" s="24" t="s">
        <v>1476</v>
      </c>
      <c r="B9" s="25"/>
      <c r="C9" s="25"/>
      <c r="D9" s="25"/>
    </row>
    <row r="10" s="1" customFormat="1" ht="40" customHeight="1" spans="1:4">
      <c r="A10" s="24" t="s">
        <v>1477</v>
      </c>
      <c r="B10" s="25"/>
      <c r="C10" s="25"/>
      <c r="D10" s="25"/>
    </row>
    <row r="11" s="1" customFormat="1" ht="40" customHeight="1" spans="1:4">
      <c r="A11" s="21" t="s">
        <v>1478</v>
      </c>
      <c r="B11" s="25"/>
      <c r="C11" s="25"/>
      <c r="D11" s="25"/>
    </row>
    <row r="12" s="1" customFormat="1" ht="40" customHeight="1" spans="1:4">
      <c r="A12" s="21" t="s">
        <v>1479</v>
      </c>
      <c r="B12" s="25"/>
      <c r="C12" s="25"/>
      <c r="D12" s="25"/>
    </row>
    <row r="13" s="1" customFormat="1" ht="40" customHeight="1" spans="1:4">
      <c r="A13" s="21" t="s">
        <v>1480</v>
      </c>
      <c r="B13" s="25"/>
      <c r="C13" s="25"/>
      <c r="D13" s="25"/>
    </row>
    <row r="14" s="1" customFormat="1" ht="40" customHeight="1" spans="1:4">
      <c r="A14" s="25"/>
      <c r="B14" s="25"/>
      <c r="C14" s="25"/>
      <c r="D14" s="25"/>
    </row>
    <row r="15" s="1" customFormat="1" ht="40" customHeight="1" spans="1:4">
      <c r="A15" s="21" t="s">
        <v>222</v>
      </c>
      <c r="B15" s="23">
        <v>17</v>
      </c>
      <c r="C15" s="23">
        <v>18</v>
      </c>
      <c r="D15" s="39">
        <f>C15/B15</f>
        <v>1.05882352941176</v>
      </c>
    </row>
    <row r="16" s="1" customFormat="1" ht="40" customHeight="1" spans="1:4">
      <c r="A16" s="24" t="s">
        <v>1481</v>
      </c>
      <c r="B16" s="25">
        <v>17</v>
      </c>
      <c r="C16" s="25">
        <v>18</v>
      </c>
      <c r="D16" s="25"/>
    </row>
    <row r="17" s="1" customFormat="1" ht="40" customHeight="1" spans="1:4">
      <c r="A17" s="21" t="s">
        <v>1482</v>
      </c>
      <c r="B17" s="23">
        <v>1.7</v>
      </c>
      <c r="C17" s="23">
        <v>2</v>
      </c>
      <c r="D17" s="39"/>
    </row>
    <row r="18" s="1" customFormat="1" ht="40" customHeight="1" spans="1:4">
      <c r="A18" s="34" t="s">
        <v>90</v>
      </c>
      <c r="B18" s="23">
        <f>B15+B5+B17</f>
        <v>415.7</v>
      </c>
      <c r="C18" s="23">
        <f>C15+C5+C17</f>
        <v>270</v>
      </c>
      <c r="D18" s="39">
        <f>C18/B18</f>
        <v>0.649506855905701</v>
      </c>
    </row>
    <row r="64" s="1" customFormat="1" hidden="1" spans="1:1">
      <c r="A64" s="1" t="s">
        <v>1483</v>
      </c>
    </row>
    <row r="65" s="1" customFormat="1" hidden="1" spans="1:1">
      <c r="A65" s="1" t="s">
        <v>1484</v>
      </c>
    </row>
    <row r="66" s="1" customFormat="1" hidden="1" spans="1:1">
      <c r="A66" s="1" t="s">
        <v>1485</v>
      </c>
    </row>
    <row r="67" s="1" customFormat="1" hidden="1" spans="1:1">
      <c r="A67" s="1" t="s">
        <v>1486</v>
      </c>
    </row>
    <row r="68" s="1" customFormat="1" hidden="1" spans="1:1">
      <c r="A68" s="1" t="s">
        <v>1487</v>
      </c>
    </row>
    <row r="69" s="1" customFormat="1" hidden="1" spans="1:1">
      <c r="A69" s="1" t="s">
        <v>1488</v>
      </c>
    </row>
    <row r="70" s="1" customFormat="1" hidden="1" spans="1:1">
      <c r="A70" s="1" t="s">
        <v>1489</v>
      </c>
    </row>
    <row r="71" s="1" customFormat="1" hidden="1" spans="1:1">
      <c r="A71" s="1" t="s">
        <v>1490</v>
      </c>
    </row>
    <row r="72" s="1" customFormat="1" hidden="1" spans="1:1">
      <c r="A72" s="1" t="s">
        <v>1491</v>
      </c>
    </row>
    <row r="73" s="1" customFormat="1" hidden="1" spans="1:1">
      <c r="A73" s="1" t="s">
        <v>1492</v>
      </c>
    </row>
    <row r="74" s="1" customFormat="1" hidden="1" spans="1:1">
      <c r="A74" s="1" t="s">
        <v>1493</v>
      </c>
    </row>
    <row r="75" s="1" customFormat="1" hidden="1" spans="1:1">
      <c r="A75" s="1" t="s">
        <v>1494</v>
      </c>
    </row>
    <row r="76" s="1" customFormat="1" hidden="1" spans="1:1">
      <c r="A76" s="1" t="s">
        <v>1495</v>
      </c>
    </row>
    <row r="77" s="1" customFormat="1" hidden="1" spans="1:1">
      <c r="A77" s="1" t="s">
        <v>1496</v>
      </c>
    </row>
    <row r="78" s="1" customFormat="1" hidden="1" spans="1:1">
      <c r="A78" s="1" t="s">
        <v>1497</v>
      </c>
    </row>
    <row r="79" s="1" customFormat="1" hidden="1" spans="1:1">
      <c r="A79" s="1" t="s">
        <v>1498</v>
      </c>
    </row>
    <row r="80" s="1" customFormat="1" hidden="1" spans="1:1">
      <c r="A80" s="1" t="s">
        <v>1499</v>
      </c>
    </row>
    <row r="81" s="1" customFormat="1" hidden="1" spans="1:1">
      <c r="A81" s="1" t="s">
        <v>1500</v>
      </c>
    </row>
    <row r="82" s="1" customFormat="1" hidden="1" spans="1:1">
      <c r="A82" s="1" t="s">
        <v>1501</v>
      </c>
    </row>
    <row r="83" s="1" customFormat="1" hidden="1" spans="1:1">
      <c r="A83" s="1" t="s">
        <v>1502</v>
      </c>
    </row>
    <row r="84" s="1" customFormat="1" hidden="1" spans="1:1">
      <c r="A84" s="1" t="s">
        <v>1503</v>
      </c>
    </row>
    <row r="85" s="1" customFormat="1" hidden="1" spans="1:1">
      <c r="A85" s="1" t="s">
        <v>1504</v>
      </c>
    </row>
    <row r="86" s="1" customFormat="1" hidden="1" spans="1:1">
      <c r="A86" s="1" t="s">
        <v>1505</v>
      </c>
    </row>
    <row r="87" s="1" customFormat="1" hidden="1" spans="1:1">
      <c r="A87" s="1" t="s">
        <v>1506</v>
      </c>
    </row>
    <row r="88" s="1" customFormat="1" hidden="1" spans="1:1">
      <c r="A88" s="1" t="s">
        <v>1507</v>
      </c>
    </row>
    <row r="89" s="1" customFormat="1" hidden="1" spans="1:1">
      <c r="A89" s="1" t="s">
        <v>1508</v>
      </c>
    </row>
    <row r="90" s="1" customFormat="1" hidden="1" spans="1:1">
      <c r="A90" s="1" t="s">
        <v>1509</v>
      </c>
    </row>
    <row r="91" s="1" customFormat="1" hidden="1" spans="1:1">
      <c r="A91" s="1" t="s">
        <v>1510</v>
      </c>
    </row>
    <row r="92" s="1" customFormat="1" hidden="1" spans="1:1">
      <c r="A92" s="1" t="s">
        <v>1511</v>
      </c>
    </row>
    <row r="93" s="1" customFormat="1" hidden="1" spans="1:1">
      <c r="A93" s="1" t="s">
        <v>1512</v>
      </c>
    </row>
    <row r="94" s="1" customFormat="1" hidden="1" spans="1:1">
      <c r="A94" s="1" t="s">
        <v>1513</v>
      </c>
    </row>
    <row r="95" s="1" customFormat="1" hidden="1"/>
    <row r="96" s="1" customFormat="1" hidden="1" spans="1:1">
      <c r="A96" s="40" t="s">
        <v>1514</v>
      </c>
    </row>
    <row r="97" s="1" customFormat="1" hidden="1" spans="1:1">
      <c r="A97" s="40" t="s">
        <v>1515</v>
      </c>
    </row>
    <row r="98" s="1" customFormat="1" hidden="1" spans="1:1">
      <c r="A98" s="40" t="s">
        <v>1516</v>
      </c>
    </row>
    <row r="99" s="1" customFormat="1" hidden="1"/>
    <row r="100" s="1" customFormat="1" hidden="1" spans="1:1">
      <c r="A100" s="40" t="s">
        <v>1517</v>
      </c>
    </row>
    <row r="101" s="1" customFormat="1" hidden="1" spans="1:1">
      <c r="A101" s="40" t="s">
        <v>1518</v>
      </c>
    </row>
    <row r="102" s="1" customFormat="1" hidden="1" spans="1:1">
      <c r="A102" s="40" t="s">
        <v>1519</v>
      </c>
    </row>
    <row r="103" s="1" customFormat="1" hidden="1" spans="1:1">
      <c r="A103" s="40" t="s">
        <v>1520</v>
      </c>
    </row>
    <row r="104" s="1" customFormat="1" hidden="1" spans="1:1">
      <c r="A104" s="40" t="s">
        <v>1521</v>
      </c>
    </row>
    <row r="105" s="1" customFormat="1" hidden="1"/>
    <row r="106" s="1" customFormat="1" hidden="1" spans="1:1">
      <c r="A106" s="40" t="s">
        <v>1522</v>
      </c>
    </row>
    <row r="107" s="1" customFormat="1" hidden="1" spans="1:1">
      <c r="A107" s="40" t="s">
        <v>1523</v>
      </c>
    </row>
    <row r="108" s="1" customFormat="1" hidden="1" spans="1:1">
      <c r="A108" s="40" t="s">
        <v>1524</v>
      </c>
    </row>
  </sheetData>
  <protectedRanges>
    <protectedRange sqref="B10" name="区域1_2_1_1"/>
  </protectedRanges>
  <mergeCells count="1">
    <mergeCell ref="A2:D2"/>
  </mergeCells>
  <printOptions horizontalCentered="1"/>
  <pageMargins left="0.904861111111111" right="0.826388888888889" top="1.18055555555556" bottom="0.984027777777778" header="0.786805555555556" footer="0.511805555555556"/>
  <pageSetup paperSize="9" scale="95" orientation="portrait" blackAndWhite="1" horizontalDpi="600" verticalDpi="600"/>
  <headerFooter alignWithMargins="0">
    <oddFooter>&amp;C &amp;P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  <pageSetUpPr fitToPage="1"/>
  </sheetPr>
  <dimension ref="A1:B17"/>
  <sheetViews>
    <sheetView view="pageBreakPreview" zoomScaleNormal="100" workbookViewId="0">
      <selection activeCell="D13" sqref="D13"/>
    </sheetView>
  </sheetViews>
  <sheetFormatPr defaultColWidth="9" defaultRowHeight="12.75" outlineLevelCol="1"/>
  <cols>
    <col min="1" max="1" width="68" style="1" customWidth="1"/>
    <col min="2" max="2" width="17" style="1" customWidth="1"/>
    <col min="3" max="16384" width="9" style="1"/>
  </cols>
  <sheetData>
    <row r="1" s="1" customFormat="1" ht="25" customHeight="1" spans="1:2">
      <c r="A1" s="17" t="s">
        <v>1525</v>
      </c>
    </row>
    <row r="2" ht="40.15" customHeight="1" spans="1:2">
      <c r="A2" s="37" t="s">
        <v>1526</v>
      </c>
      <c r="B2" s="3"/>
    </row>
    <row r="3" ht="25" customHeight="1" spans="1:2">
      <c r="B3" s="4" t="s">
        <v>36</v>
      </c>
    </row>
    <row r="4" ht="28.15" customHeight="1" spans="1:2">
      <c r="A4" s="34" t="s">
        <v>1527</v>
      </c>
      <c r="B4" s="38" t="s">
        <v>1301</v>
      </c>
    </row>
    <row r="5" ht="33" customHeight="1" spans="1:2">
      <c r="A5" s="21" t="s">
        <v>1528</v>
      </c>
      <c r="B5" s="22">
        <f>SUM(B6)</f>
        <v>20</v>
      </c>
    </row>
    <row r="6" ht="33" customHeight="1" spans="1:2">
      <c r="A6" s="21" t="s">
        <v>1529</v>
      </c>
      <c r="B6" s="25">
        <f>SUM(B7:B9)</f>
        <v>20</v>
      </c>
    </row>
    <row r="7" ht="33" customHeight="1" spans="1:2">
      <c r="A7" s="24" t="s">
        <v>1530</v>
      </c>
      <c r="B7" s="25">
        <v>20</v>
      </c>
    </row>
    <row r="8" ht="33" customHeight="1" spans="1:2">
      <c r="A8" s="24" t="s">
        <v>1531</v>
      </c>
      <c r="B8" s="25"/>
    </row>
    <row r="9" ht="33" customHeight="1" spans="1:2">
      <c r="A9" s="24" t="s">
        <v>1532</v>
      </c>
      <c r="B9" s="25"/>
    </row>
    <row r="10" ht="33" customHeight="1" spans="1:2">
      <c r="A10" s="21" t="s">
        <v>1533</v>
      </c>
      <c r="B10" s="25"/>
    </row>
    <row r="11" ht="33" customHeight="1" spans="1:2">
      <c r="A11" s="24" t="s">
        <v>1534</v>
      </c>
      <c r="B11" s="25"/>
    </row>
    <row r="12" ht="33" customHeight="1" spans="1:2">
      <c r="A12" s="21" t="s">
        <v>1388</v>
      </c>
      <c r="B12" s="25"/>
    </row>
    <row r="13" ht="33" customHeight="1" spans="1:2">
      <c r="A13" s="25" t="s">
        <v>1535</v>
      </c>
      <c r="B13" s="25"/>
    </row>
    <row r="14" ht="33" customHeight="1" spans="1:2">
      <c r="A14" s="21" t="s">
        <v>1390</v>
      </c>
      <c r="B14" s="25"/>
    </row>
    <row r="15" ht="33" customHeight="1" spans="1:2">
      <c r="A15" s="24" t="s">
        <v>1536</v>
      </c>
      <c r="B15" s="25">
        <v>250</v>
      </c>
    </row>
    <row r="16" ht="33" customHeight="1" spans="1:2">
      <c r="A16" s="21" t="s">
        <v>1537</v>
      </c>
      <c r="B16" s="25"/>
    </row>
    <row r="17" ht="33" customHeight="1" spans="1:2">
      <c r="A17" s="34" t="s">
        <v>91</v>
      </c>
      <c r="B17" s="22">
        <f>B15+B5</f>
        <v>270</v>
      </c>
    </row>
  </sheetData>
  <mergeCells count="1">
    <mergeCell ref="A2:B2"/>
  </mergeCells>
  <printOptions horizontalCentered="1"/>
  <pageMargins left="0.904861111111111" right="0.826388888888889" top="1.18055555555556" bottom="0.984027777777778" header="0.786805555555556" footer="0.511805555555556"/>
  <pageSetup paperSize="9" fitToHeight="0" orientation="portrait" blackAndWhite="1" horizontalDpi="600" verticalDpi="600"/>
  <headerFooter alignWithMargins="0">
    <oddFooter>&amp;C &amp;P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  <pageSetUpPr fitToPage="1"/>
  </sheetPr>
  <dimension ref="A1:B15"/>
  <sheetViews>
    <sheetView view="pageBreakPreview" zoomScaleNormal="100" workbookViewId="0">
      <selection activeCell="D13" sqref="D13"/>
    </sheetView>
  </sheetViews>
  <sheetFormatPr defaultColWidth="10.2857142857143" defaultRowHeight="12.75" outlineLevelCol="1"/>
  <cols>
    <col min="1" max="1" width="58.8571428571429" style="1" customWidth="1"/>
    <col min="2" max="2" width="24.2857142857143" style="1" customWidth="1"/>
    <col min="3" max="16384" width="10.2857142857143" style="1"/>
  </cols>
  <sheetData>
    <row r="1" s="1" customFormat="1" ht="25" customHeight="1" spans="1:2">
      <c r="A1" s="17" t="s">
        <v>1538</v>
      </c>
    </row>
    <row r="2" ht="48" customHeight="1" spans="1:2">
      <c r="A2" s="37" t="s">
        <v>1539</v>
      </c>
      <c r="B2" s="3"/>
    </row>
    <row r="3" ht="25" customHeight="1" spans="1:2">
      <c r="B3" s="18" t="s">
        <v>1540</v>
      </c>
    </row>
    <row r="4" ht="26.1" customHeight="1" spans="1:2">
      <c r="A4" s="34" t="s">
        <v>152</v>
      </c>
      <c r="B4" s="38" t="s">
        <v>1301</v>
      </c>
    </row>
    <row r="5" ht="39" customHeight="1" spans="1:2">
      <c r="A5" s="21" t="s">
        <v>306</v>
      </c>
      <c r="B5" s="22">
        <f>B6</f>
        <v>0</v>
      </c>
    </row>
    <row r="6" ht="39" customHeight="1" spans="1:2">
      <c r="A6" s="21" t="s">
        <v>1541</v>
      </c>
      <c r="B6" s="25">
        <f>SUM(B7:B11)</f>
        <v>0</v>
      </c>
    </row>
    <row r="7" ht="39" customHeight="1" spans="1:2">
      <c r="A7" s="24" t="s">
        <v>1542</v>
      </c>
      <c r="B7" s="25"/>
    </row>
    <row r="8" ht="39" customHeight="1" spans="1:2">
      <c r="A8" s="24" t="s">
        <v>1543</v>
      </c>
      <c r="B8" s="25"/>
    </row>
    <row r="9" ht="39" customHeight="1" spans="1:2">
      <c r="A9" s="24" t="s">
        <v>1544</v>
      </c>
      <c r="B9" s="25"/>
    </row>
    <row r="10" ht="39" customHeight="1" spans="1:2">
      <c r="A10" s="24" t="s">
        <v>1545</v>
      </c>
      <c r="B10" s="25"/>
    </row>
    <row r="11" ht="39" customHeight="1" spans="1:2">
      <c r="A11" s="24" t="s">
        <v>1546</v>
      </c>
      <c r="B11" s="25"/>
    </row>
    <row r="12" ht="39" customHeight="1" spans="1:2">
      <c r="A12" s="21" t="s">
        <v>1533</v>
      </c>
      <c r="B12" s="22">
        <f>SUM(B13:B14)</f>
        <v>270</v>
      </c>
    </row>
    <row r="13" ht="39" customHeight="1" spans="1:2">
      <c r="A13" s="25" t="s">
        <v>1547</v>
      </c>
      <c r="B13" s="25">
        <v>20</v>
      </c>
    </row>
    <row r="14" ht="39" customHeight="1" spans="1:2">
      <c r="A14" s="25" t="s">
        <v>1548</v>
      </c>
      <c r="B14" s="25">
        <v>250</v>
      </c>
    </row>
    <row r="15" ht="39" customHeight="1" spans="1:2">
      <c r="A15" s="34" t="s">
        <v>1297</v>
      </c>
      <c r="B15" s="22">
        <f>SUM(B5+B12)</f>
        <v>270</v>
      </c>
    </row>
  </sheetData>
  <mergeCells count="1">
    <mergeCell ref="A2:B2"/>
  </mergeCells>
  <printOptions horizontalCentered="1"/>
  <pageMargins left="0.904861111111111" right="0.826388888888889" top="1.18055555555556" bottom="0.984027777777778" header="0.786805555555556" footer="0.511805555555556"/>
  <pageSetup paperSize="9" orientation="portrait" blackAndWhite="1" horizontalDpi="600" verticalDpi="600"/>
  <headerFooter alignWithMargins="0">
    <oddFooter>&amp;C &amp;P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E16"/>
  <sheetViews>
    <sheetView view="pageBreakPreview" zoomScale="85" zoomScaleNormal="100" workbookViewId="0">
      <selection activeCell="D13" sqref="D13"/>
    </sheetView>
  </sheetViews>
  <sheetFormatPr defaultColWidth="9" defaultRowHeight="12.75" outlineLevelCol="4"/>
  <cols>
    <col min="1" max="1" width="49.7428571428571" style="1" customWidth="1"/>
    <col min="2" max="4" width="11.5904761904762" style="1" customWidth="1"/>
    <col min="5" max="5" width="14.2857142857143" style="1" customWidth="1"/>
    <col min="6" max="16384" width="9" style="1"/>
  </cols>
  <sheetData>
    <row r="1" s="1" customFormat="1" ht="25" customHeight="1" spans="1:5">
      <c r="A1" s="17" t="s">
        <v>1549</v>
      </c>
    </row>
    <row r="2" s="1" customFormat="1" ht="25" customHeight="1" spans="1:5">
      <c r="A2" s="3" t="s">
        <v>1550</v>
      </c>
      <c r="B2" s="3"/>
      <c r="C2" s="3"/>
      <c r="D2" s="3"/>
      <c r="E2" s="3"/>
    </row>
    <row r="3" s="1" customFormat="1" ht="25" customHeight="1" spans="1:5">
      <c r="E3" s="18" t="s">
        <v>36</v>
      </c>
    </row>
    <row r="4" s="31" customFormat="1" ht="45" customHeight="1" spans="1:5">
      <c r="A4" s="32" t="s">
        <v>152</v>
      </c>
      <c r="B4" s="20" t="s">
        <v>1551</v>
      </c>
      <c r="C4" s="20" t="s">
        <v>1552</v>
      </c>
      <c r="D4" s="20" t="s">
        <v>1301</v>
      </c>
      <c r="E4" s="19" t="s">
        <v>1553</v>
      </c>
    </row>
    <row r="5" s="31" customFormat="1" ht="45" customHeight="1" spans="1:5">
      <c r="A5" s="33" t="s">
        <v>1554</v>
      </c>
      <c r="B5" s="22">
        <f>SUM(B6:B9)</f>
        <v>55130</v>
      </c>
      <c r="C5" s="22">
        <f>SUM(C6:C9)</f>
        <v>48125</v>
      </c>
      <c r="D5" s="22">
        <f>SUM(D6:D9)</f>
        <v>62973</v>
      </c>
      <c r="E5" s="26">
        <f t="shared" ref="E5:E13" si="0">SUM(D5/C5*100)</f>
        <v>130.852987012987</v>
      </c>
    </row>
    <row r="6" s="31" customFormat="1" ht="45" customHeight="1" spans="1:5">
      <c r="A6" s="25" t="s">
        <v>1555</v>
      </c>
      <c r="B6" s="25">
        <v>36074</v>
      </c>
      <c r="C6" s="25">
        <v>33264</v>
      </c>
      <c r="D6" s="25">
        <v>36933</v>
      </c>
      <c r="E6" s="26">
        <f t="shared" si="0"/>
        <v>111.029942279942</v>
      </c>
    </row>
    <row r="7" s="31" customFormat="1" ht="45" customHeight="1" spans="1:5">
      <c r="A7" s="30" t="s">
        <v>1556</v>
      </c>
      <c r="B7" s="25">
        <v>19000</v>
      </c>
      <c r="C7" s="25">
        <v>14827</v>
      </c>
      <c r="D7" s="25">
        <v>26000</v>
      </c>
      <c r="E7" s="26">
        <f t="shared" si="0"/>
        <v>175.355769879274</v>
      </c>
    </row>
    <row r="8" s="31" customFormat="1" ht="45" customHeight="1" spans="1:5">
      <c r="A8" s="30" t="s">
        <v>1557</v>
      </c>
      <c r="B8" s="25">
        <v>36</v>
      </c>
      <c r="C8" s="25">
        <v>23</v>
      </c>
      <c r="D8" s="25">
        <v>25</v>
      </c>
      <c r="E8" s="26">
        <f t="shared" si="0"/>
        <v>108.695652173913</v>
      </c>
    </row>
    <row r="9" s="31" customFormat="1" ht="45" customHeight="1" spans="1:5">
      <c r="A9" s="30" t="s">
        <v>1558</v>
      </c>
      <c r="B9" s="25">
        <v>20</v>
      </c>
      <c r="C9" s="25">
        <v>11</v>
      </c>
      <c r="D9" s="25">
        <v>15</v>
      </c>
      <c r="E9" s="26">
        <f t="shared" si="0"/>
        <v>136.363636363636</v>
      </c>
    </row>
    <row r="10" s="31" customFormat="1" ht="45" customHeight="1" spans="1:5">
      <c r="A10" s="34" t="s">
        <v>1559</v>
      </c>
      <c r="B10" s="22">
        <f>SUM(B5)</f>
        <v>55130</v>
      </c>
      <c r="C10" s="22">
        <f>SUM(C5)</f>
        <v>48125</v>
      </c>
      <c r="D10" s="22">
        <f>SUM(D5)</f>
        <v>62973</v>
      </c>
      <c r="E10" s="26">
        <f t="shared" si="0"/>
        <v>130.852987012987</v>
      </c>
    </row>
    <row r="11" s="31" customFormat="1" ht="45" customHeight="1" spans="1:5">
      <c r="A11" s="21" t="s">
        <v>222</v>
      </c>
      <c r="B11" s="22">
        <f>SUM(B12:B14)</f>
        <v>7491</v>
      </c>
      <c r="C11" s="22">
        <f>SUM(C12:C14)</f>
        <v>8572</v>
      </c>
      <c r="D11" s="22">
        <f>SUM(D12:D14)</f>
        <v>4924</v>
      </c>
      <c r="E11" s="26">
        <f t="shared" si="0"/>
        <v>57.4428371441904</v>
      </c>
    </row>
    <row r="12" s="31" customFormat="1" ht="45" customHeight="1" spans="1:5">
      <c r="A12" s="24" t="s">
        <v>1560</v>
      </c>
      <c r="B12" s="25">
        <v>6391</v>
      </c>
      <c r="C12" s="25">
        <v>6391</v>
      </c>
      <c r="D12" s="25">
        <v>3124</v>
      </c>
      <c r="E12" s="26">
        <f t="shared" si="0"/>
        <v>48.881239242685</v>
      </c>
    </row>
    <row r="13" s="31" customFormat="1" ht="45" customHeight="1" spans="1:5">
      <c r="A13" s="24" t="s">
        <v>1561</v>
      </c>
      <c r="B13" s="25">
        <v>1100</v>
      </c>
      <c r="C13" s="25">
        <v>2181</v>
      </c>
      <c r="D13" s="25">
        <v>1800</v>
      </c>
      <c r="E13" s="26">
        <f t="shared" si="0"/>
        <v>82.5309491059147</v>
      </c>
    </row>
    <row r="14" s="31" customFormat="1" ht="45" customHeight="1" spans="1:5">
      <c r="A14" s="24" t="s">
        <v>1562</v>
      </c>
      <c r="B14" s="25"/>
      <c r="C14" s="25"/>
      <c r="D14" s="25"/>
      <c r="E14" s="26"/>
    </row>
    <row r="15" s="31" customFormat="1" ht="45" customHeight="1" spans="1:5">
      <c r="A15" s="34" t="s">
        <v>90</v>
      </c>
      <c r="B15" s="22">
        <f>SUM(B10,B11)</f>
        <v>62621</v>
      </c>
      <c r="C15" s="22">
        <f>SUM(C10,C11)</f>
        <v>56697</v>
      </c>
      <c r="D15" s="22">
        <f>SUM(D10,D11)</f>
        <v>67897</v>
      </c>
      <c r="E15" s="23">
        <f>SUM(D15/C15*100)</f>
        <v>119.754131611902</v>
      </c>
    </row>
    <row r="16" s="31" customFormat="1" ht="54" customHeight="1" spans="1:5">
      <c r="A16" s="35" t="s">
        <v>1563</v>
      </c>
      <c r="B16" s="36"/>
      <c r="C16" s="36"/>
      <c r="D16" s="36"/>
      <c r="E16" s="36"/>
    </row>
  </sheetData>
  <mergeCells count="2">
    <mergeCell ref="A2:E2"/>
    <mergeCell ref="A16:E16"/>
  </mergeCells>
  <printOptions horizontalCentered="1"/>
  <pageMargins left="0.904861111111111" right="0.826388888888889" top="1.18055555555556" bottom="0.984027777777778" header="0.786805555555556" footer="0.511805555555556"/>
  <pageSetup paperSize="9" scale="86" orientation="portrait" blackAndWhite="1" horizontalDpi="600" verticalDpi="600"/>
  <headerFooter alignWithMargins="0">
    <oddFooter>&amp;C &amp;P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E24"/>
  <sheetViews>
    <sheetView view="pageBreakPreview" zoomScale="85" zoomScaleNormal="100" workbookViewId="0">
      <pane xSplit="1" ySplit="4" topLeftCell="B5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2.75" outlineLevelCol="4"/>
  <cols>
    <col min="1" max="1" width="45.1428571428571" style="1" customWidth="1"/>
    <col min="2" max="4" width="11.9238095238095" style="1" customWidth="1"/>
    <col min="5" max="5" width="15.4285714285714" style="1" customWidth="1"/>
    <col min="6" max="16384" width="9" style="1"/>
  </cols>
  <sheetData>
    <row r="1" s="1" customFormat="1" ht="25" customHeight="1" spans="1:5">
      <c r="A1" s="17" t="s">
        <v>1564</v>
      </c>
    </row>
    <row r="2" s="1" customFormat="1" ht="25" customHeight="1" spans="1:5">
      <c r="A2" s="3" t="s">
        <v>1565</v>
      </c>
      <c r="B2" s="3"/>
      <c r="C2" s="3"/>
      <c r="D2" s="3"/>
      <c r="E2" s="3"/>
    </row>
    <row r="3" s="1" customFormat="1" ht="25" customHeight="1" spans="1:5">
      <c r="E3" s="18" t="s">
        <v>36</v>
      </c>
    </row>
    <row r="4" s="1" customFormat="1" ht="123" customHeight="1" spans="1:5">
      <c r="A4" s="19" t="s">
        <v>152</v>
      </c>
      <c r="B4" s="20" t="s">
        <v>1551</v>
      </c>
      <c r="C4" s="20" t="s">
        <v>1552</v>
      </c>
      <c r="D4" s="20" t="s">
        <v>1301</v>
      </c>
      <c r="E4" s="19" t="s">
        <v>1566</v>
      </c>
    </row>
    <row r="5" s="1" customFormat="1" ht="44" customHeight="1" spans="1:5">
      <c r="A5" s="21" t="s">
        <v>1567</v>
      </c>
      <c r="B5" s="22">
        <f>SUM(B6:B7)</f>
        <v>53922</v>
      </c>
      <c r="C5" s="23">
        <f>SUM(C6:C7)</f>
        <v>53275</v>
      </c>
      <c r="D5" s="22">
        <f>SUM(D6:D7)</f>
        <v>61586</v>
      </c>
      <c r="E5" s="23">
        <f t="shared" ref="E5:E7" si="0">SUM(D5/C5*100)</f>
        <v>115.600187705303</v>
      </c>
    </row>
    <row r="6" s="1" customFormat="1" ht="44" customHeight="1" spans="1:5">
      <c r="A6" s="24" t="s">
        <v>1568</v>
      </c>
      <c r="B6" s="25">
        <v>53892</v>
      </c>
      <c r="C6" s="26">
        <v>53232</v>
      </c>
      <c r="D6" s="25">
        <v>61546</v>
      </c>
      <c r="E6" s="26">
        <f t="shared" si="0"/>
        <v>115.618425007514</v>
      </c>
    </row>
    <row r="7" s="1" customFormat="1" ht="44" customHeight="1" spans="1:5">
      <c r="A7" s="27" t="s">
        <v>114</v>
      </c>
      <c r="B7" s="25">
        <v>30</v>
      </c>
      <c r="C7" s="26">
        <v>43</v>
      </c>
      <c r="D7" s="25">
        <v>40</v>
      </c>
      <c r="E7" s="26">
        <f t="shared" si="0"/>
        <v>93.0232558139535</v>
      </c>
    </row>
    <row r="8" s="1" customFormat="1" ht="44" customHeight="1" spans="1:5">
      <c r="A8" s="28"/>
      <c r="B8" s="25"/>
      <c r="C8" s="25"/>
      <c r="D8" s="25"/>
      <c r="E8" s="26"/>
    </row>
    <row r="9" s="1" customFormat="1" ht="44" customHeight="1" spans="1:5">
      <c r="A9" s="28"/>
      <c r="B9" s="25"/>
      <c r="C9" s="25"/>
      <c r="D9" s="25"/>
      <c r="E9" s="26"/>
    </row>
    <row r="10" s="1" customFormat="1" ht="44" customHeight="1" spans="1:5">
      <c r="A10" s="29" t="s">
        <v>1569</v>
      </c>
      <c r="B10" s="22">
        <f>SUM(B5)</f>
        <v>53922</v>
      </c>
      <c r="C10" s="23">
        <f>SUM(C5)</f>
        <v>53275</v>
      </c>
      <c r="D10" s="22">
        <f>SUM(D5)</f>
        <v>61586</v>
      </c>
      <c r="E10" s="23">
        <f t="shared" ref="E10:E13" si="1">SUM(D10/C10*100)</f>
        <v>115.600187705303</v>
      </c>
    </row>
    <row r="11" s="1" customFormat="1" ht="44" customHeight="1" spans="1:5">
      <c r="A11" s="21" t="s">
        <v>1533</v>
      </c>
      <c r="B11" s="22">
        <f>SUM(B12:B14)</f>
        <v>8699</v>
      </c>
      <c r="C11" s="23">
        <f>SUM(C12:C14)</f>
        <v>3422</v>
      </c>
      <c r="D11" s="22">
        <f>SUM(D12:D14)</f>
        <v>6311</v>
      </c>
      <c r="E11" s="23">
        <f t="shared" si="1"/>
        <v>184.424313267095</v>
      </c>
    </row>
    <row r="12" s="1" customFormat="1" ht="44" customHeight="1" spans="1:5">
      <c r="A12" s="24" t="s">
        <v>1570</v>
      </c>
      <c r="B12" s="25">
        <v>7328</v>
      </c>
      <c r="C12" s="25">
        <v>3124</v>
      </c>
      <c r="D12" s="25">
        <v>4461</v>
      </c>
      <c r="E12" s="26">
        <f t="shared" si="1"/>
        <v>142.797695262484</v>
      </c>
    </row>
    <row r="13" s="1" customFormat="1" ht="44" customHeight="1" spans="1:5">
      <c r="A13" s="30" t="s">
        <v>1571</v>
      </c>
      <c r="B13" s="25">
        <v>80</v>
      </c>
      <c r="C13" s="25">
        <v>298</v>
      </c>
      <c r="D13" s="25">
        <v>250</v>
      </c>
      <c r="E13" s="26">
        <f t="shared" si="1"/>
        <v>83.8926174496644</v>
      </c>
    </row>
    <row r="14" s="1" customFormat="1" ht="44" customHeight="1" spans="1:5">
      <c r="A14" s="30" t="s">
        <v>1572</v>
      </c>
      <c r="B14" s="25">
        <v>1291</v>
      </c>
      <c r="C14" s="26"/>
      <c r="D14" s="25">
        <v>1600</v>
      </c>
      <c r="E14" s="26"/>
    </row>
    <row r="15" s="1" customFormat="1" ht="44" customHeight="1" spans="1:5">
      <c r="A15" s="29" t="s">
        <v>91</v>
      </c>
      <c r="B15" s="22">
        <f>SUM(B10:B11)</f>
        <v>62621</v>
      </c>
      <c r="C15" s="23">
        <f>SUM(C10:C11)</f>
        <v>56697</v>
      </c>
      <c r="D15" s="22">
        <f>SUM(D10:D11)</f>
        <v>67897</v>
      </c>
      <c r="E15" s="23">
        <f>SUM(D15/C15*100)</f>
        <v>119.754131611902</v>
      </c>
    </row>
    <row r="16" s="1" customFormat="1" ht="28.15" customHeight="1"/>
    <row r="17" s="1" customFormat="1" ht="28.15" customHeight="1"/>
    <row r="18" s="1" customFormat="1" ht="28.15" customHeight="1"/>
    <row r="19" s="1" customFormat="1" ht="28.15" customHeight="1"/>
    <row r="20" s="1" customFormat="1" ht="28.15" customHeight="1"/>
    <row r="21" s="1" customFormat="1" ht="28.15" customHeight="1"/>
    <row r="24" s="1" customFormat="1" ht="15" spans="1:1">
      <c r="A24" s="31" t="s">
        <v>1467</v>
      </c>
    </row>
  </sheetData>
  <mergeCells count="1">
    <mergeCell ref="A2:E2"/>
  </mergeCells>
  <printOptions horizontalCentered="1"/>
  <pageMargins left="0.904861111111111" right="0.826388888888889" top="1.18055555555556" bottom="0.984027777777778" header="0.786805555555556" footer="0.511805555555556"/>
  <pageSetup paperSize="9" scale="83" orientation="portrait" blackAndWhite="1" horizontalDpi="600" verticalDpi="600"/>
  <headerFooter alignWithMargins="0">
    <oddFooter>&amp;C 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0"/>
  <sheetViews>
    <sheetView showGridLines="0" showZeros="0" zoomScale="90" zoomScaleNormal="90" topLeftCell="A3" workbookViewId="0">
      <selection activeCell="D13" sqref="D13"/>
    </sheetView>
  </sheetViews>
  <sheetFormatPr defaultColWidth="10.4285714285714" defaultRowHeight="14.25" outlineLevelCol="2"/>
  <cols>
    <col min="1" max="1" width="45.3904761904762" style="227" customWidth="1"/>
    <col min="2" max="2" width="18.4285714285714" style="228" customWidth="1"/>
    <col min="3" max="3" width="18.4285714285714" style="177" customWidth="1"/>
    <col min="4" max="243" width="10.4285714285714" style="228" customWidth="1"/>
    <col min="244" max="16384" width="10.4285714285714" style="228"/>
  </cols>
  <sheetData>
    <row r="1" spans="1:3">
      <c r="A1" s="227" t="s">
        <v>34</v>
      </c>
    </row>
    <row r="2" ht="33.95" customHeight="1" spans="1:3">
      <c r="A2" s="229" t="s">
        <v>35</v>
      </c>
      <c r="B2" s="229"/>
      <c r="C2" s="181"/>
    </row>
    <row r="3" ht="17.1" customHeight="1" spans="1:3">
      <c r="B3" s="230"/>
      <c r="C3" s="185" t="s">
        <v>36</v>
      </c>
    </row>
    <row r="4" s="226" customFormat="1" ht="22.5" customHeight="1" spans="1:3">
      <c r="A4" s="231" t="s">
        <v>4</v>
      </c>
      <c r="B4" s="187" t="s">
        <v>5</v>
      </c>
      <c r="C4" s="187" t="s">
        <v>6</v>
      </c>
    </row>
    <row r="5" ht="22.5" customHeight="1" spans="1:3">
      <c r="A5" s="207" t="s">
        <v>37</v>
      </c>
      <c r="B5" s="208">
        <v>513759</v>
      </c>
      <c r="C5" s="194">
        <v>562730</v>
      </c>
    </row>
    <row r="6" ht="22.5" customHeight="1" spans="1:3">
      <c r="A6" s="207" t="s">
        <v>38</v>
      </c>
      <c r="B6" s="208">
        <v>51550</v>
      </c>
      <c r="C6" s="194">
        <v>39973</v>
      </c>
    </row>
    <row r="7" ht="22.5" customHeight="1" spans="1:3">
      <c r="A7" s="207" t="s">
        <v>39</v>
      </c>
      <c r="B7" s="208"/>
      <c r="C7" s="194"/>
    </row>
    <row r="8" ht="22.5" customHeight="1" spans="1:3">
      <c r="A8" s="207" t="s">
        <v>40</v>
      </c>
      <c r="B8" s="208">
        <v>989</v>
      </c>
      <c r="C8" s="194">
        <v>727</v>
      </c>
    </row>
    <row r="9" ht="22.5" customHeight="1" spans="1:3">
      <c r="A9" s="207" t="s">
        <v>41</v>
      </c>
      <c r="B9" s="208">
        <v>24141</v>
      </c>
      <c r="C9" s="194">
        <v>22215</v>
      </c>
    </row>
    <row r="10" ht="22.5" customHeight="1" spans="1:3">
      <c r="A10" s="207" t="s">
        <v>42</v>
      </c>
      <c r="B10" s="208">
        <v>125788</v>
      </c>
      <c r="C10" s="194">
        <v>139708</v>
      </c>
    </row>
    <row r="11" ht="22.5" customHeight="1" spans="1:3">
      <c r="A11" s="207" t="s">
        <v>43</v>
      </c>
      <c r="B11" s="208">
        <v>283</v>
      </c>
      <c r="C11" s="194">
        <v>267</v>
      </c>
    </row>
    <row r="12" ht="22.5" customHeight="1" spans="1:3">
      <c r="A12" s="207" t="s">
        <v>44</v>
      </c>
      <c r="B12" s="208">
        <v>2842</v>
      </c>
      <c r="C12" s="194">
        <v>2758</v>
      </c>
    </row>
    <row r="13" ht="22.5" customHeight="1" spans="1:3">
      <c r="A13" s="207" t="s">
        <v>45</v>
      </c>
      <c r="B13" s="208">
        <v>138579</v>
      </c>
      <c r="C13" s="194">
        <v>129233</v>
      </c>
    </row>
    <row r="14" ht="22.5" customHeight="1" spans="1:3">
      <c r="A14" s="207" t="s">
        <v>46</v>
      </c>
      <c r="B14" s="208">
        <v>55592</v>
      </c>
      <c r="C14" s="194">
        <v>101053</v>
      </c>
    </row>
    <row r="15" ht="22.5" customHeight="1" spans="1:3">
      <c r="A15" s="207" t="s">
        <v>47</v>
      </c>
      <c r="B15" s="208">
        <v>9048</v>
      </c>
      <c r="C15" s="194">
        <v>-2572</v>
      </c>
    </row>
    <row r="16" ht="22.5" customHeight="1" spans="1:3">
      <c r="A16" s="207" t="s">
        <v>48</v>
      </c>
      <c r="B16" s="208">
        <v>1668</v>
      </c>
      <c r="C16" s="194">
        <v>6767</v>
      </c>
    </row>
    <row r="17" ht="22.5" customHeight="1" spans="1:3">
      <c r="A17" s="207" t="s">
        <v>49</v>
      </c>
      <c r="B17" s="208">
        <v>65023</v>
      </c>
      <c r="C17" s="194">
        <v>88861</v>
      </c>
    </row>
    <row r="18" ht="22.5" customHeight="1" spans="1:3">
      <c r="A18" s="207" t="s">
        <v>50</v>
      </c>
      <c r="B18" s="208">
        <v>5821</v>
      </c>
      <c r="C18" s="194">
        <v>4129</v>
      </c>
    </row>
    <row r="19" ht="22.5" customHeight="1" spans="1:3">
      <c r="A19" s="207" t="s">
        <v>51</v>
      </c>
      <c r="B19" s="208">
        <v>1685</v>
      </c>
      <c r="C19" s="194">
        <v>668</v>
      </c>
    </row>
    <row r="20" ht="22.5" customHeight="1" spans="1:3">
      <c r="A20" s="207" t="s">
        <v>52</v>
      </c>
      <c r="B20" s="208">
        <v>147</v>
      </c>
      <c r="C20" s="194">
        <v>232</v>
      </c>
    </row>
    <row r="21" ht="22.5" customHeight="1" spans="1:3">
      <c r="A21" s="207" t="s">
        <v>53</v>
      </c>
      <c r="B21" s="208">
        <v>70</v>
      </c>
      <c r="C21" s="194">
        <v>97</v>
      </c>
    </row>
    <row r="22" ht="22.5" customHeight="1" spans="1:3">
      <c r="A22" s="207" t="s">
        <v>54</v>
      </c>
      <c r="B22" s="208"/>
      <c r="C22" s="194"/>
    </row>
    <row r="23" ht="22.5" customHeight="1" spans="1:3">
      <c r="A23" s="207" t="s">
        <v>55</v>
      </c>
      <c r="B23" s="208">
        <v>2540</v>
      </c>
      <c r="C23" s="194">
        <v>2456</v>
      </c>
    </row>
    <row r="24" ht="22.5" customHeight="1" spans="1:3">
      <c r="A24" s="207" t="s">
        <v>56</v>
      </c>
      <c r="B24" s="208">
        <v>18480</v>
      </c>
      <c r="C24" s="194">
        <v>18625</v>
      </c>
    </row>
    <row r="25" ht="22.5" customHeight="1" spans="1:3">
      <c r="A25" s="207" t="s">
        <v>57</v>
      </c>
      <c r="B25" s="208">
        <v>1601</v>
      </c>
      <c r="C25" s="194">
        <v>1549</v>
      </c>
    </row>
    <row r="26" ht="22.5" customHeight="1" spans="1:3">
      <c r="A26" s="207" t="s">
        <v>58</v>
      </c>
      <c r="B26" s="208">
        <v>2555</v>
      </c>
      <c r="C26" s="194">
        <v>2808</v>
      </c>
    </row>
    <row r="27" ht="22.5" customHeight="1" spans="1:3">
      <c r="A27" s="207" t="s">
        <v>59</v>
      </c>
      <c r="B27" s="208">
        <v>544</v>
      </c>
      <c r="C27" s="194">
        <v>490</v>
      </c>
    </row>
    <row r="28" ht="22.5" customHeight="1" spans="1:3">
      <c r="A28" s="207" t="s">
        <v>60</v>
      </c>
      <c r="B28" s="208">
        <v>4805</v>
      </c>
      <c r="C28" s="194">
        <v>2678</v>
      </c>
    </row>
    <row r="29" ht="22.5" customHeight="1" spans="1:3">
      <c r="A29" s="207" t="s">
        <v>61</v>
      </c>
      <c r="B29" s="208">
        <v>8</v>
      </c>
      <c r="C29" s="194">
        <v>8</v>
      </c>
    </row>
    <row r="30" spans="1:3">
      <c r="A30" s="228"/>
    </row>
  </sheetData>
  <mergeCells count="1">
    <mergeCell ref="A2:C2"/>
  </mergeCells>
  <printOptions horizontalCentered="1"/>
  <pageMargins left="0.904861111111111" right="0.826388888888889" top="1.18055555555556" bottom="0.984027777777778" header="0.786805555555556" footer="0.511805555555556"/>
  <pageSetup paperSize="9" orientation="portrait" blackAndWhite="1" horizontalDpi="600" verticalDpi="600"/>
  <headerFooter alignWithMargins="0">
    <oddFooter>&amp;C &amp;P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C26"/>
  <sheetViews>
    <sheetView view="pageBreakPreview" zoomScale="110" zoomScaleNormal="100" workbookViewId="0">
      <selection activeCell="D13" sqref="D13"/>
    </sheetView>
  </sheetViews>
  <sheetFormatPr defaultColWidth="9" defaultRowHeight="12.75" outlineLevelCol="2"/>
  <cols>
    <col min="1" max="1" width="42.5714285714286" style="1" customWidth="1"/>
    <col min="2" max="2" width="5.71428571428571" style="1" hidden="1" customWidth="1"/>
    <col min="3" max="3" width="35" style="1" customWidth="1"/>
    <col min="4" max="16384" width="9" style="1"/>
  </cols>
  <sheetData>
    <row r="1" s="1" customFormat="1" ht="25" customHeight="1" spans="1:3">
      <c r="A1" s="2" t="s">
        <v>1573</v>
      </c>
    </row>
    <row r="2" ht="25" customHeight="1" spans="1:3">
      <c r="A2" s="3" t="s">
        <v>1574</v>
      </c>
      <c r="B2" s="3"/>
      <c r="C2" s="3"/>
    </row>
    <row r="3" s="1" customFormat="1" ht="25" customHeight="1" spans="1:3">
      <c r="A3" s="4" t="s">
        <v>1575</v>
      </c>
      <c r="B3" s="4"/>
      <c r="C3" s="4"/>
    </row>
    <row r="4" ht="28.15" customHeight="1" spans="1:3">
      <c r="A4" s="5" t="s">
        <v>1576</v>
      </c>
      <c r="B4" s="6" t="s">
        <v>1577</v>
      </c>
      <c r="C4" s="5" t="s">
        <v>1578</v>
      </c>
    </row>
    <row r="5" ht="28.15" customHeight="1" spans="1:3">
      <c r="A5" s="7" t="s">
        <v>1579</v>
      </c>
      <c r="B5" s="8" t="s">
        <v>1580</v>
      </c>
      <c r="C5" s="9">
        <f>C6+C8</f>
        <v>126657</v>
      </c>
    </row>
    <row r="6" ht="28.15" customHeight="1" spans="1:3">
      <c r="A6" s="10" t="s">
        <v>1581</v>
      </c>
      <c r="B6" s="8" t="s">
        <v>1582</v>
      </c>
      <c r="C6" s="11">
        <v>10052</v>
      </c>
    </row>
    <row r="7" ht="28.15" customHeight="1" spans="1:3">
      <c r="A7" s="12" t="s">
        <v>1583</v>
      </c>
      <c r="B7" s="8" t="s">
        <v>1584</v>
      </c>
      <c r="C7" s="11">
        <v>6052</v>
      </c>
    </row>
    <row r="8" ht="28.15" customHeight="1" spans="1:3">
      <c r="A8" s="10" t="s">
        <v>1585</v>
      </c>
      <c r="B8" s="8" t="s">
        <v>1586</v>
      </c>
      <c r="C8" s="11">
        <v>116605</v>
      </c>
    </row>
    <row r="9" ht="28.15" customHeight="1" spans="1:3">
      <c r="A9" s="12" t="s">
        <v>1583</v>
      </c>
      <c r="B9" s="8" t="s">
        <v>1587</v>
      </c>
      <c r="C9" s="11">
        <v>7005</v>
      </c>
    </row>
    <row r="10" ht="28.15" customHeight="1" spans="1:3">
      <c r="A10" s="7" t="s">
        <v>1588</v>
      </c>
      <c r="B10" s="8" t="s">
        <v>1589</v>
      </c>
      <c r="C10" s="9">
        <f>C11+C12</f>
        <v>3731</v>
      </c>
    </row>
    <row r="11" ht="28.15" customHeight="1" spans="1:3">
      <c r="A11" s="10" t="s">
        <v>1581</v>
      </c>
      <c r="B11" s="8" t="s">
        <v>1590</v>
      </c>
      <c r="C11" s="11">
        <v>1725</v>
      </c>
    </row>
    <row r="12" ht="28.15" customHeight="1" spans="1:3">
      <c r="A12" s="10" t="s">
        <v>1585</v>
      </c>
      <c r="B12" s="8" t="s">
        <v>1591</v>
      </c>
      <c r="C12" s="13">
        <v>2006</v>
      </c>
    </row>
    <row r="13" ht="28.15" customHeight="1" spans="1:3">
      <c r="A13" s="7" t="s">
        <v>1592</v>
      </c>
      <c r="B13" s="8" t="s">
        <v>1593</v>
      </c>
      <c r="C13" s="14">
        <f>SUM(C14:C15)</f>
        <v>31989.72287</v>
      </c>
    </row>
    <row r="14" ht="28.15" customHeight="1" spans="1:3">
      <c r="A14" s="10" t="s">
        <v>1581</v>
      </c>
      <c r="B14" s="8" t="s">
        <v>1594</v>
      </c>
      <c r="C14" s="13">
        <v>2678.3307</v>
      </c>
    </row>
    <row r="15" ht="28.15" customHeight="1" spans="1:3">
      <c r="A15" s="10" t="s">
        <v>1585</v>
      </c>
      <c r="B15" s="8" t="s">
        <v>1595</v>
      </c>
      <c r="C15" s="13">
        <v>29311.39217</v>
      </c>
    </row>
    <row r="16" ht="28.15" customHeight="1" spans="1:3">
      <c r="A16" s="7" t="s">
        <v>1596</v>
      </c>
      <c r="B16" s="15" t="s">
        <v>1597</v>
      </c>
      <c r="C16" s="14">
        <f>C17+C20</f>
        <v>34881.6</v>
      </c>
    </row>
    <row r="17" ht="28.15" customHeight="1" spans="1:3">
      <c r="A17" s="10" t="s">
        <v>1581</v>
      </c>
      <c r="B17" s="15" t="s">
        <v>1598</v>
      </c>
      <c r="C17" s="13">
        <v>0</v>
      </c>
    </row>
    <row r="18" ht="28.15" customHeight="1" spans="1:3">
      <c r="A18" s="12" t="s">
        <v>1599</v>
      </c>
      <c r="B18" s="15"/>
      <c r="C18" s="16">
        <v>0</v>
      </c>
    </row>
    <row r="19" ht="28.15" customHeight="1" spans="1:3">
      <c r="A19" s="12" t="s">
        <v>1600</v>
      </c>
      <c r="B19" s="15" t="s">
        <v>1601</v>
      </c>
      <c r="C19" s="13">
        <v>0</v>
      </c>
    </row>
    <row r="20" ht="28.15" customHeight="1" spans="1:3">
      <c r="A20" s="10" t="s">
        <v>1585</v>
      </c>
      <c r="B20" s="15" t="s">
        <v>1602</v>
      </c>
      <c r="C20" s="13">
        <v>34881.6</v>
      </c>
    </row>
    <row r="21" ht="28.15" customHeight="1" spans="1:3">
      <c r="A21" s="12" t="s">
        <v>1599</v>
      </c>
      <c r="B21" s="15"/>
      <c r="C21" s="13">
        <v>34131</v>
      </c>
    </row>
    <row r="22" ht="28.15" customHeight="1" spans="1:3">
      <c r="A22" s="12" t="s">
        <v>1603</v>
      </c>
      <c r="B22" s="15" t="s">
        <v>1604</v>
      </c>
      <c r="C22" s="13">
        <v>750.6</v>
      </c>
    </row>
    <row r="23" ht="28.15" customHeight="1" spans="1:3">
      <c r="A23" s="7" t="s">
        <v>1605</v>
      </c>
      <c r="B23" s="15" t="s">
        <v>1606</v>
      </c>
      <c r="C23" s="14">
        <f>SUM(C24:C25)</f>
        <v>36592.9</v>
      </c>
    </row>
    <row r="24" ht="28.15" customHeight="1" spans="1:3">
      <c r="A24" s="10" t="s">
        <v>1581</v>
      </c>
      <c r="B24" s="15" t="s">
        <v>1607</v>
      </c>
      <c r="C24" s="13">
        <v>2829</v>
      </c>
    </row>
    <row r="25" ht="28.15" customHeight="1" spans="1:3">
      <c r="A25" s="10" t="s">
        <v>1585</v>
      </c>
      <c r="B25" s="15" t="s">
        <v>1608</v>
      </c>
      <c r="C25" s="13">
        <v>33763.9</v>
      </c>
    </row>
    <row r="26" ht="28.15" customHeight="1"/>
  </sheetData>
  <mergeCells count="2">
    <mergeCell ref="A2:C2"/>
    <mergeCell ref="A3:C3"/>
  </mergeCells>
  <printOptions horizontalCentered="1"/>
  <pageMargins left="0.904861111111111" right="0.826388888888889" top="1.18055555555556" bottom="0.984027777777778" header="0.786805555555556" footer="0.511805555555556"/>
  <pageSetup paperSize="9" orientation="portrait" blackAndWhite="1" horizontalDpi="600" verticalDpi="600"/>
  <headerFooter alignWithMargins="0">
    <oddFooter>&amp;C 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zoomScale="90" zoomScaleNormal="90" topLeftCell="A8" workbookViewId="0">
      <selection activeCell="D13" sqref="D13"/>
    </sheetView>
  </sheetViews>
  <sheetFormatPr defaultColWidth="10.2857142857143" defaultRowHeight="36" customHeight="1" outlineLevelCol="6"/>
  <cols>
    <col min="1" max="1" width="24.5714285714286" style="209" customWidth="1"/>
    <col min="2" max="2" width="17.9333333333333" style="210" customWidth="1"/>
    <col min="3" max="3" width="15.7047619047619" style="210" customWidth="1"/>
    <col min="4" max="4" width="22.8571428571429" style="209" customWidth="1"/>
    <col min="5" max="5" width="17.3047619047619" style="210" customWidth="1"/>
    <col min="6" max="6" width="17.1428571428571" style="210" customWidth="1"/>
    <col min="7" max="7" width="9.14285714285714" style="209" customWidth="1"/>
    <col min="8" max="8" width="10.2857142857143" style="209"/>
    <col min="9" max="9" width="15.8571428571429" style="211"/>
    <col min="10" max="11" width="10.2857142857143" style="209"/>
    <col min="12" max="12" width="14.9142857142857" style="211" customWidth="1"/>
    <col min="13" max="16384" width="10.2857142857143" style="209"/>
  </cols>
  <sheetData>
    <row r="1" ht="27" customHeight="1" spans="1:7">
      <c r="A1" s="209" t="s">
        <v>62</v>
      </c>
    </row>
    <row r="2" ht="26.25" customHeight="1" spans="1:7">
      <c r="A2" s="181" t="s">
        <v>63</v>
      </c>
      <c r="B2" s="181"/>
      <c r="C2" s="181"/>
      <c r="D2" s="181"/>
      <c r="E2" s="181"/>
      <c r="F2" s="181"/>
      <c r="G2" s="181"/>
    </row>
    <row r="3" ht="15" customHeight="1" spans="1:7">
      <c r="A3" s="212"/>
      <c r="B3" s="213"/>
      <c r="C3" s="213"/>
      <c r="D3" s="214"/>
      <c r="E3" s="215"/>
      <c r="F3" s="213" t="s">
        <v>3</v>
      </c>
      <c r="G3" s="185"/>
    </row>
    <row r="4" ht="32.1" customHeight="1" spans="1:7">
      <c r="A4" s="195" t="s">
        <v>64</v>
      </c>
      <c r="B4" s="187" t="s">
        <v>5</v>
      </c>
      <c r="C4" s="187" t="s">
        <v>6</v>
      </c>
      <c r="D4" s="195" t="s">
        <v>64</v>
      </c>
      <c r="E4" s="187" t="s">
        <v>5</v>
      </c>
      <c r="F4" s="187" t="s">
        <v>6</v>
      </c>
      <c r="G4" s="216"/>
    </row>
    <row r="5" ht="32.1" customHeight="1" spans="1:7">
      <c r="A5" s="195" t="s">
        <v>65</v>
      </c>
      <c r="B5" s="217">
        <v>116794</v>
      </c>
      <c r="C5" s="194">
        <v>113640</v>
      </c>
      <c r="D5" s="218"/>
      <c r="E5" s="194">
        <v>513759</v>
      </c>
      <c r="F5" s="194">
        <v>562730</v>
      </c>
      <c r="G5" s="219"/>
    </row>
    <row r="6" ht="32.1" customHeight="1" spans="1:7">
      <c r="A6" s="220" t="s">
        <v>66</v>
      </c>
      <c r="B6" s="194">
        <v>447469</v>
      </c>
      <c r="C6" s="194">
        <v>434697</v>
      </c>
      <c r="D6" s="221" t="s">
        <v>67</v>
      </c>
      <c r="E6" s="194">
        <v>29339</v>
      </c>
      <c r="F6" s="194">
        <v>56538</v>
      </c>
      <c r="G6" s="219"/>
    </row>
    <row r="7" ht="32.1" customHeight="1" spans="1:7">
      <c r="A7" s="220" t="s">
        <v>68</v>
      </c>
      <c r="B7" s="194">
        <v>10674</v>
      </c>
      <c r="C7" s="194">
        <v>10674</v>
      </c>
      <c r="D7" s="221"/>
      <c r="E7" s="194"/>
      <c r="F7" s="194"/>
      <c r="G7" s="219"/>
    </row>
    <row r="8" ht="32.1" customHeight="1" spans="1:7">
      <c r="A8" s="220" t="s">
        <v>69</v>
      </c>
      <c r="B8" s="194">
        <v>400105</v>
      </c>
      <c r="C8" s="194">
        <v>384970</v>
      </c>
      <c r="D8" s="221"/>
      <c r="E8" s="194"/>
      <c r="F8" s="194"/>
      <c r="G8" s="219"/>
    </row>
    <row r="9" ht="32.1" customHeight="1" spans="1:7">
      <c r="A9" s="220" t="s">
        <v>70</v>
      </c>
      <c r="B9" s="194">
        <v>36690</v>
      </c>
      <c r="C9" s="194">
        <v>39053</v>
      </c>
      <c r="D9" s="221"/>
      <c r="E9" s="194"/>
      <c r="F9" s="194"/>
      <c r="G9" s="219"/>
    </row>
    <row r="10" ht="32.1" customHeight="1" spans="1:7">
      <c r="A10" s="220" t="s">
        <v>71</v>
      </c>
      <c r="B10" s="194"/>
      <c r="C10" s="194"/>
      <c r="D10" s="221"/>
      <c r="E10" s="194"/>
      <c r="F10" s="194"/>
      <c r="G10" s="219"/>
    </row>
    <row r="11" ht="32.1" customHeight="1" spans="1:7">
      <c r="A11" s="220" t="s">
        <v>72</v>
      </c>
      <c r="B11" s="194">
        <v>72225</v>
      </c>
      <c r="C11" s="194">
        <v>91388</v>
      </c>
      <c r="D11" s="221"/>
      <c r="E11" s="194"/>
      <c r="F11" s="194"/>
      <c r="G11" s="219"/>
    </row>
    <row r="12" ht="32.1" customHeight="1" spans="1:7">
      <c r="A12" s="220" t="s">
        <v>73</v>
      </c>
      <c r="B12" s="194">
        <v>12365</v>
      </c>
      <c r="C12" s="194">
        <v>18726</v>
      </c>
      <c r="D12" s="221" t="s">
        <v>74</v>
      </c>
      <c r="E12" s="194"/>
      <c r="F12" s="194"/>
      <c r="G12" s="219"/>
    </row>
    <row r="13" ht="32.1" customHeight="1" spans="1:7">
      <c r="A13" s="220" t="s">
        <v>75</v>
      </c>
      <c r="B13" s="194">
        <v>9807</v>
      </c>
      <c r="C13" s="194">
        <v>10052</v>
      </c>
      <c r="D13" s="221" t="s">
        <v>76</v>
      </c>
      <c r="E13" s="194">
        <v>9130</v>
      </c>
      <c r="F13" s="194">
        <v>6225</v>
      </c>
      <c r="G13" s="219"/>
    </row>
    <row r="14" ht="32.1" customHeight="1" spans="1:7">
      <c r="A14" s="220"/>
      <c r="B14" s="194"/>
      <c r="C14" s="194"/>
      <c r="D14" s="221" t="s">
        <v>77</v>
      </c>
      <c r="E14" s="194"/>
      <c r="F14" s="194"/>
      <c r="G14" s="219"/>
    </row>
    <row r="15" ht="32.1" customHeight="1" spans="1:7">
      <c r="A15" s="220" t="s">
        <v>78</v>
      </c>
      <c r="B15" s="194"/>
      <c r="C15" s="194"/>
      <c r="D15" s="221" t="s">
        <v>79</v>
      </c>
      <c r="E15" s="194"/>
      <c r="F15" s="194"/>
      <c r="G15" s="219"/>
    </row>
    <row r="16" ht="32.1" customHeight="1" spans="1:7">
      <c r="A16" s="220" t="s">
        <v>80</v>
      </c>
      <c r="B16" s="194">
        <v>8462</v>
      </c>
      <c r="C16" s="194">
        <v>470</v>
      </c>
      <c r="D16" s="221" t="s">
        <v>81</v>
      </c>
      <c r="E16" s="194">
        <v>470</v>
      </c>
      <c r="F16" s="194">
        <v>287</v>
      </c>
      <c r="G16" s="219"/>
    </row>
    <row r="17" ht="32.1" customHeight="1" spans="1:7">
      <c r="A17" s="220" t="s">
        <v>82</v>
      </c>
      <c r="B17" s="194"/>
      <c r="C17" s="194"/>
      <c r="D17" s="221" t="s">
        <v>83</v>
      </c>
      <c r="E17" s="194"/>
      <c r="F17" s="194"/>
      <c r="G17" s="219"/>
    </row>
    <row r="18" ht="32.1" customHeight="1" spans="1:7">
      <c r="A18" s="220" t="s">
        <v>84</v>
      </c>
      <c r="B18" s="194"/>
      <c r="C18" s="194"/>
      <c r="D18" s="221" t="s">
        <v>85</v>
      </c>
      <c r="E18" s="194"/>
      <c r="F18" s="194"/>
      <c r="G18" s="219"/>
    </row>
    <row r="19" ht="32.1" customHeight="1" spans="1:7">
      <c r="A19" s="196"/>
      <c r="B19" s="194"/>
      <c r="C19" s="194"/>
      <c r="D19" s="221" t="s">
        <v>86</v>
      </c>
      <c r="E19" s="194"/>
      <c r="F19" s="194"/>
      <c r="G19" s="219"/>
    </row>
    <row r="20" ht="32.1" customHeight="1" spans="1:7">
      <c r="A20" s="196"/>
      <c r="B20" s="194"/>
      <c r="C20" s="194"/>
      <c r="D20" s="221" t="s">
        <v>87</v>
      </c>
      <c r="E20" s="194"/>
      <c r="F20" s="194"/>
      <c r="G20" s="219"/>
    </row>
    <row r="21" ht="32.1" customHeight="1" spans="1:7">
      <c r="A21" s="196"/>
      <c r="B21" s="194"/>
      <c r="C21" s="194"/>
      <c r="D21" s="221" t="s">
        <v>88</v>
      </c>
      <c r="E21" s="194">
        <v>91388</v>
      </c>
      <c r="F21" s="194">
        <v>43193</v>
      </c>
      <c r="G21" s="219"/>
    </row>
    <row r="22" ht="32.1" customHeight="1" spans="1:7">
      <c r="A22" s="222"/>
      <c r="B22" s="223"/>
      <c r="C22" s="223"/>
      <c r="D22" s="221" t="s">
        <v>89</v>
      </c>
      <c r="E22" s="223"/>
      <c r="F22" s="223"/>
    </row>
    <row r="23" ht="32.1" customHeight="1" spans="1:7">
      <c r="A23" s="222"/>
      <c r="B23" s="223"/>
      <c r="C23" s="223"/>
      <c r="D23" s="224"/>
      <c r="E23" s="223"/>
      <c r="F23" s="223"/>
    </row>
    <row r="24" ht="32.1" customHeight="1" spans="1:7">
      <c r="A24" s="222" t="s">
        <v>90</v>
      </c>
      <c r="B24" s="223">
        <v>667122</v>
      </c>
      <c r="C24" s="223">
        <v>668973</v>
      </c>
      <c r="D24" s="224" t="s">
        <v>91</v>
      </c>
      <c r="E24" s="223">
        <v>644086</v>
      </c>
      <c r="F24" s="223">
        <v>668973</v>
      </c>
    </row>
    <row r="25" ht="73" customHeight="1" spans="1:7">
      <c r="A25" s="225" t="s">
        <v>92</v>
      </c>
      <c r="B25" s="225"/>
      <c r="C25" s="225"/>
      <c r="D25" s="225"/>
      <c r="E25" s="225"/>
      <c r="F25" s="225"/>
    </row>
  </sheetData>
  <mergeCells count="2">
    <mergeCell ref="A2:F2"/>
    <mergeCell ref="A25:F25"/>
  </mergeCells>
  <printOptions horizontalCentered="1"/>
  <pageMargins left="0.904861111111111" right="0.826388888888889" top="1.18055555555556" bottom="0.984027777777778" header="0.786805555555556" footer="0.511805555555556"/>
  <pageSetup paperSize="9" scale="73" orientation="portrait" blackAndWhite="1" horizontalDpi="600" verticalDpi="600"/>
  <headerFooter alignWithMargins="0">
    <oddFooter>&amp;C 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zoomScale="90" zoomScaleNormal="90" workbookViewId="0">
      <selection activeCell="D13" sqref="D13"/>
    </sheetView>
  </sheetViews>
  <sheetFormatPr defaultColWidth="10.4285714285714" defaultRowHeight="14.25" outlineLevelCol="2"/>
  <cols>
    <col min="1" max="1" width="39.8380952380952" style="179" customWidth="1"/>
    <col min="2" max="2" width="21" style="180" customWidth="1"/>
    <col min="3" max="3" width="19.5714285714286" style="180" customWidth="1"/>
    <col min="4" max="4" width="14" style="180" customWidth="1"/>
    <col min="5" max="245" width="10.4285714285714" style="180" customWidth="1"/>
    <col min="246" max="16384" width="10.4285714285714" style="180"/>
  </cols>
  <sheetData>
    <row r="1" ht="37" customHeight="1" spans="1:3">
      <c r="A1" s="179" t="s">
        <v>93</v>
      </c>
    </row>
    <row r="2" ht="33.95" customHeight="1" spans="1:3">
      <c r="A2" s="181" t="s">
        <v>94</v>
      </c>
      <c r="B2" s="181"/>
      <c r="C2" s="181"/>
    </row>
    <row r="3" ht="16.9" customHeight="1" spans="1:3">
      <c r="B3" s="191"/>
      <c r="C3" s="185" t="s">
        <v>3</v>
      </c>
    </row>
    <row r="4" ht="27" customHeight="1" spans="1:3">
      <c r="A4" s="195" t="s">
        <v>4</v>
      </c>
      <c r="B4" s="187" t="s">
        <v>5</v>
      </c>
      <c r="C4" s="187" t="s">
        <v>6</v>
      </c>
    </row>
    <row r="5" ht="27" customHeight="1" spans="1:3">
      <c r="A5" s="196" t="s">
        <v>95</v>
      </c>
      <c r="B5" s="208">
        <v>25954</v>
      </c>
      <c r="C5" s="208">
        <v>25318</v>
      </c>
    </row>
    <row r="6" ht="27" customHeight="1" spans="1:3">
      <c r="A6" s="196" t="s">
        <v>96</v>
      </c>
      <c r="B6" s="208">
        <v>1102</v>
      </c>
      <c r="C6" s="208">
        <v>1454</v>
      </c>
    </row>
    <row r="7" ht="27" customHeight="1" spans="1:3">
      <c r="A7" s="196" t="s">
        <v>97</v>
      </c>
      <c r="B7" s="208">
        <v>4527</v>
      </c>
      <c r="C7" s="208">
        <v>10418</v>
      </c>
    </row>
    <row r="8" ht="27" customHeight="1" spans="1:3">
      <c r="A8" s="196" t="s">
        <v>98</v>
      </c>
      <c r="B8" s="208">
        <v>2877</v>
      </c>
      <c r="C8" s="208">
        <v>2914</v>
      </c>
    </row>
    <row r="9" ht="27" customHeight="1" spans="1:3">
      <c r="A9" s="196" t="s">
        <v>99</v>
      </c>
      <c r="B9" s="208">
        <v>0</v>
      </c>
      <c r="C9" s="208">
        <v>345</v>
      </c>
    </row>
    <row r="10" ht="27" customHeight="1" spans="1:3">
      <c r="A10" s="195" t="s">
        <v>100</v>
      </c>
      <c r="B10" s="208">
        <v>34460</v>
      </c>
      <c r="C10" s="208">
        <v>40449</v>
      </c>
    </row>
    <row r="11" ht="27" customHeight="1" spans="1:3">
      <c r="A11" s="196" t="s">
        <v>66</v>
      </c>
      <c r="B11" s="194">
        <v>7407</v>
      </c>
      <c r="C11" s="194">
        <v>11315</v>
      </c>
    </row>
    <row r="12" ht="27" customHeight="1" spans="1:3">
      <c r="A12" s="196" t="s">
        <v>101</v>
      </c>
      <c r="B12" s="194"/>
      <c r="C12" s="194"/>
    </row>
    <row r="13" ht="27" customHeight="1" spans="1:3">
      <c r="A13" s="196" t="s">
        <v>102</v>
      </c>
      <c r="B13" s="194"/>
      <c r="C13" s="194"/>
    </row>
    <row r="14" ht="27" customHeight="1" spans="1:3">
      <c r="A14" s="196" t="s">
        <v>72</v>
      </c>
      <c r="B14" s="194">
        <v>39935</v>
      </c>
      <c r="C14" s="194">
        <v>51599</v>
      </c>
    </row>
    <row r="15" ht="27" customHeight="1" spans="1:3">
      <c r="A15" s="196" t="s">
        <v>75</v>
      </c>
      <c r="B15" s="194">
        <v>184894</v>
      </c>
      <c r="C15" s="194">
        <v>116605</v>
      </c>
    </row>
    <row r="16" ht="27" customHeight="1" spans="1:3">
      <c r="A16" s="195" t="s">
        <v>103</v>
      </c>
      <c r="B16" s="194">
        <v>266696</v>
      </c>
      <c r="C16" s="194">
        <v>219968</v>
      </c>
    </row>
    <row r="17" ht="18.75" customHeight="1" spans="1:1">
      <c r="A17" s="180"/>
    </row>
  </sheetData>
  <mergeCells count="1">
    <mergeCell ref="A2:C2"/>
  </mergeCells>
  <printOptions horizontalCentered="1"/>
  <pageMargins left="0.904861111111111" right="0.826388888888889" top="1.18055555555556" bottom="0.984027777777778" header="0.786805555555556" footer="0.511805555555556"/>
  <pageSetup paperSize="9" orientation="portrait" blackAndWhite="1" horizontalDpi="600" verticalDpi="600"/>
  <headerFooter alignWithMargins="0">
    <oddFooter>&amp;C 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4"/>
  <sheetViews>
    <sheetView showGridLines="0" showZeros="0" topLeftCell="A3" workbookViewId="0">
      <selection activeCell="D13" sqref="D13"/>
    </sheetView>
  </sheetViews>
  <sheetFormatPr defaultColWidth="10.4285714285714" defaultRowHeight="14.25" outlineLevelCol="2"/>
  <cols>
    <col min="1" max="1" width="40" style="179" customWidth="1"/>
    <col min="2" max="2" width="19.4285714285714" style="179" customWidth="1"/>
    <col min="3" max="3" width="19.7142857142857" style="179" customWidth="1"/>
    <col min="4" max="241" width="10.4285714285714" style="180" customWidth="1"/>
    <col min="242" max="16384" width="10.4285714285714" style="180"/>
  </cols>
  <sheetData>
    <row r="1" ht="30" customHeight="1" spans="1:3">
      <c r="A1" s="179" t="s">
        <v>104</v>
      </c>
    </row>
    <row r="2" ht="27.75" customHeight="1" spans="1:3">
      <c r="A2" s="181" t="s">
        <v>105</v>
      </c>
      <c r="B2" s="181"/>
      <c r="C2" s="181"/>
    </row>
    <row r="3" ht="16.5" customHeight="1" spans="1:3">
      <c r="A3" s="182"/>
      <c r="B3" s="183"/>
      <c r="C3" s="183"/>
    </row>
    <row r="4" ht="16.9" customHeight="1" spans="1:3">
      <c r="C4" s="191" t="s">
        <v>36</v>
      </c>
    </row>
    <row r="5" ht="27" customHeight="1" spans="1:3">
      <c r="A5" s="186" t="s">
        <v>4</v>
      </c>
      <c r="B5" s="187" t="s">
        <v>5</v>
      </c>
      <c r="C5" s="187" t="s">
        <v>6</v>
      </c>
    </row>
    <row r="6" ht="27" customHeight="1" spans="1:3">
      <c r="A6" s="193" t="s">
        <v>106</v>
      </c>
      <c r="B6" s="193">
        <v>53</v>
      </c>
      <c r="C6" s="193">
        <v>55</v>
      </c>
    </row>
    <row r="7" ht="27" customHeight="1" spans="1:3">
      <c r="A7" s="193" t="s">
        <v>107</v>
      </c>
      <c r="B7" s="193"/>
      <c r="C7" s="193"/>
    </row>
    <row r="8" ht="27" customHeight="1" spans="1:3">
      <c r="A8" s="193" t="s">
        <v>108</v>
      </c>
      <c r="B8" s="193"/>
      <c r="C8" s="193"/>
    </row>
    <row r="9" ht="27" customHeight="1" spans="1:3">
      <c r="A9" s="192" t="s">
        <v>109</v>
      </c>
      <c r="B9" s="193">
        <v>14119</v>
      </c>
      <c r="C9" s="193">
        <v>17256</v>
      </c>
    </row>
    <row r="10" ht="27" customHeight="1" spans="1:3">
      <c r="A10" s="193" t="s">
        <v>110</v>
      </c>
      <c r="B10" s="193">
        <v>223</v>
      </c>
      <c r="C10" s="193">
        <v>1553</v>
      </c>
    </row>
    <row r="11" ht="27" customHeight="1" spans="1:3">
      <c r="A11" s="193" t="s">
        <v>111</v>
      </c>
      <c r="B11" s="193"/>
      <c r="C11" s="193"/>
    </row>
    <row r="12" ht="27" customHeight="1" spans="1:3">
      <c r="A12" s="193" t="s">
        <v>112</v>
      </c>
      <c r="B12" s="193"/>
      <c r="C12" s="193"/>
    </row>
    <row r="13" ht="27" customHeight="1" spans="1:3">
      <c r="A13" s="193" t="s">
        <v>113</v>
      </c>
      <c r="B13" s="193"/>
      <c r="C13" s="193"/>
    </row>
    <row r="14" ht="27" customHeight="1" spans="1:3">
      <c r="A14" s="193" t="s">
        <v>114</v>
      </c>
      <c r="B14" s="193">
        <v>144406</v>
      </c>
      <c r="C14" s="193">
        <v>70499</v>
      </c>
    </row>
    <row r="15" ht="27" customHeight="1" spans="1:3">
      <c r="A15" s="193" t="s">
        <v>115</v>
      </c>
      <c r="B15" s="193">
        <v>46830</v>
      </c>
      <c r="C15" s="193">
        <v>29311</v>
      </c>
    </row>
    <row r="16" ht="27" customHeight="1" spans="1:3">
      <c r="A16" s="193" t="s">
        <v>116</v>
      </c>
      <c r="B16" s="193">
        <v>150</v>
      </c>
      <c r="C16" s="193">
        <v>98</v>
      </c>
    </row>
    <row r="17" ht="27" customHeight="1" spans="1:3">
      <c r="A17" s="193" t="s">
        <v>117</v>
      </c>
      <c r="B17" s="193"/>
      <c r="C17" s="193"/>
    </row>
    <row r="18" ht="27" customHeight="1" spans="1:3">
      <c r="A18" s="186" t="s">
        <v>118</v>
      </c>
      <c r="B18" s="207">
        <v>205781</v>
      </c>
      <c r="C18" s="193">
        <v>118772</v>
      </c>
    </row>
    <row r="19" ht="27" customHeight="1" spans="1:3">
      <c r="A19" s="205" t="s">
        <v>67</v>
      </c>
      <c r="B19" s="207">
        <v>139</v>
      </c>
      <c r="C19" s="193"/>
    </row>
    <row r="20" ht="27" customHeight="1" spans="1:3">
      <c r="A20" s="192" t="s">
        <v>74</v>
      </c>
      <c r="B20" s="193">
        <v>8850</v>
      </c>
      <c r="C20" s="193">
        <v>15884</v>
      </c>
    </row>
    <row r="21" ht="27" customHeight="1" spans="1:3">
      <c r="A21" s="192" t="s">
        <v>76</v>
      </c>
      <c r="B21" s="193">
        <v>327</v>
      </c>
      <c r="C21" s="193">
        <v>8406</v>
      </c>
    </row>
    <row r="22" ht="27" customHeight="1" spans="1:3">
      <c r="A22" s="192" t="s">
        <v>119</v>
      </c>
      <c r="B22" s="193"/>
      <c r="C22" s="193"/>
    </row>
    <row r="23" ht="27" customHeight="1" spans="1:3">
      <c r="A23" s="192" t="s">
        <v>87</v>
      </c>
      <c r="B23" s="193">
        <v>51599</v>
      </c>
      <c r="C23" s="193">
        <v>76906</v>
      </c>
    </row>
    <row r="24" ht="27" customHeight="1" spans="1:3">
      <c r="A24" s="186" t="s">
        <v>120</v>
      </c>
      <c r="B24" s="193">
        <v>266696</v>
      </c>
      <c r="C24" s="193">
        <v>219968</v>
      </c>
    </row>
  </sheetData>
  <mergeCells count="1">
    <mergeCell ref="A2:C2"/>
  </mergeCells>
  <printOptions horizontalCentered="1"/>
  <pageMargins left="0.904861111111111" right="0.826388888888889" top="1.18055555555556" bottom="0.984027777777778" header="0.786805555555556" footer="0.511805555555556"/>
  <pageSetup paperSize="9" orientation="portrait" blackAndWhite="1" horizontalDpi="600" verticalDpi="600"/>
  <headerFooter alignWithMargins="0">
    <oddFooter>&amp;C &amp;P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showGridLines="0" showZeros="0" zoomScale="80" zoomScaleNormal="80" workbookViewId="0">
      <selection activeCell="D13" sqref="D13"/>
    </sheetView>
  </sheetViews>
  <sheetFormatPr defaultColWidth="10.4285714285714" defaultRowHeight="14.25" outlineLevelCol="5"/>
  <cols>
    <col min="1" max="1" width="17.1428571428571" style="179" customWidth="1"/>
    <col min="2" max="2" width="15.8571428571429" style="179" customWidth="1"/>
    <col min="3" max="3" width="16.4285714285714" style="179" customWidth="1"/>
    <col min="4" max="4" width="16.8571428571429" style="180" customWidth="1"/>
    <col min="5" max="5" width="15.2857142857143" style="180" customWidth="1"/>
    <col min="6" max="6" width="16.1428571428571" style="180" customWidth="1"/>
    <col min="7" max="242" width="10.4285714285714" style="180" customWidth="1"/>
    <col min="243" max="16384" width="10.4285714285714" style="180"/>
  </cols>
  <sheetData>
    <row r="1" ht="28" customHeight="1" spans="1:6">
      <c r="A1" s="179" t="s">
        <v>121</v>
      </c>
    </row>
    <row r="2" ht="27.75" customHeight="1" spans="1:6">
      <c r="A2" s="181" t="s">
        <v>122</v>
      </c>
      <c r="B2" s="181"/>
      <c r="C2" s="181"/>
      <c r="D2" s="181"/>
      <c r="E2" s="181"/>
      <c r="F2" s="181"/>
    </row>
    <row r="3" ht="21" customHeight="1" spans="1:6">
      <c r="A3" s="182"/>
      <c r="B3" s="183"/>
      <c r="C3" s="183"/>
    </row>
    <row r="4" ht="36" customHeight="1" spans="1:6">
      <c r="C4" s="185"/>
      <c r="E4" s="191"/>
      <c r="F4" s="198" t="s">
        <v>36</v>
      </c>
    </row>
    <row r="5" s="197" customFormat="1" ht="51" customHeight="1" spans="1:6">
      <c r="A5" s="199" t="s">
        <v>4</v>
      </c>
      <c r="B5" s="187" t="s">
        <v>5</v>
      </c>
      <c r="C5" s="187" t="s">
        <v>6</v>
      </c>
      <c r="D5" s="200" t="s">
        <v>64</v>
      </c>
      <c r="E5" s="187" t="s">
        <v>5</v>
      </c>
      <c r="F5" s="187" t="s">
        <v>6</v>
      </c>
    </row>
    <row r="6" s="197" customFormat="1" ht="51" customHeight="1" spans="1:6">
      <c r="A6" s="201" t="s">
        <v>65</v>
      </c>
      <c r="B6" s="202">
        <v>34460</v>
      </c>
      <c r="C6" s="202">
        <v>40449</v>
      </c>
      <c r="D6" s="201" t="s">
        <v>123</v>
      </c>
      <c r="E6" s="203">
        <v>205781</v>
      </c>
      <c r="F6" s="203">
        <v>118772</v>
      </c>
    </row>
    <row r="7" s="197" customFormat="1" ht="51" customHeight="1" spans="1:6">
      <c r="A7" s="204" t="s">
        <v>66</v>
      </c>
      <c r="B7" s="202">
        <v>7407</v>
      </c>
      <c r="C7" s="202">
        <v>11315</v>
      </c>
      <c r="D7" s="205" t="s">
        <v>67</v>
      </c>
      <c r="E7" s="203">
        <v>139</v>
      </c>
      <c r="F7" s="203">
        <v>0</v>
      </c>
    </row>
    <row r="8" s="197" customFormat="1" ht="51" customHeight="1" spans="1:6">
      <c r="A8" s="204" t="s">
        <v>101</v>
      </c>
      <c r="B8" s="202"/>
      <c r="C8" s="202"/>
      <c r="D8" s="204" t="s">
        <v>74</v>
      </c>
      <c r="E8" s="203">
        <v>8850</v>
      </c>
      <c r="F8" s="203">
        <v>15884</v>
      </c>
    </row>
    <row r="9" s="197" customFormat="1" ht="51" customHeight="1" spans="1:6">
      <c r="A9" s="204" t="s">
        <v>102</v>
      </c>
      <c r="B9" s="202"/>
      <c r="C9" s="202"/>
      <c r="D9" s="204" t="s">
        <v>76</v>
      </c>
      <c r="E9" s="203">
        <v>327</v>
      </c>
      <c r="F9" s="203">
        <v>8406</v>
      </c>
    </row>
    <row r="10" s="197" customFormat="1" ht="51" customHeight="1" spans="1:6">
      <c r="A10" s="204" t="s">
        <v>72</v>
      </c>
      <c r="B10" s="202">
        <v>39935</v>
      </c>
      <c r="C10" s="202">
        <v>51599</v>
      </c>
      <c r="D10" s="204" t="s">
        <v>119</v>
      </c>
      <c r="E10" s="203"/>
      <c r="F10" s="203"/>
    </row>
    <row r="11" s="197" customFormat="1" ht="51" customHeight="1" spans="1:6">
      <c r="A11" s="204" t="s">
        <v>75</v>
      </c>
      <c r="B11" s="202">
        <v>184894</v>
      </c>
      <c r="C11" s="202">
        <v>116605</v>
      </c>
      <c r="D11" s="204" t="s">
        <v>87</v>
      </c>
      <c r="E11" s="203">
        <v>51599</v>
      </c>
      <c r="F11" s="203">
        <v>76906</v>
      </c>
    </row>
    <row r="12" s="197" customFormat="1" ht="51" customHeight="1" spans="1:6">
      <c r="A12" s="199" t="s">
        <v>124</v>
      </c>
      <c r="B12" s="206">
        <v>266696</v>
      </c>
      <c r="C12" s="206">
        <v>219968</v>
      </c>
      <c r="D12" s="199" t="s">
        <v>120</v>
      </c>
      <c r="E12" s="206">
        <v>266696</v>
      </c>
      <c r="F12" s="206">
        <v>219968</v>
      </c>
    </row>
  </sheetData>
  <mergeCells count="1">
    <mergeCell ref="A2:F2"/>
  </mergeCells>
  <printOptions horizontalCentered="1"/>
  <pageMargins left="0.904861111111111" right="0.826388888888889" top="1.18055555555556" bottom="0.984027777777778" header="0.786805555555556" footer="0.511805555555556"/>
  <pageSetup paperSize="9" scale="87" orientation="portrait" blackAndWhite="1" horizontalDpi="600" verticalDpi="600"/>
  <headerFooter alignWithMargins="0">
    <oddFooter>&amp;C &amp;P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workbookViewId="0">
      <selection activeCell="D13" sqref="D13"/>
    </sheetView>
  </sheetViews>
  <sheetFormatPr defaultColWidth="10.4285714285714" defaultRowHeight="14.25" outlineLevelCol="2"/>
  <cols>
    <col min="1" max="1" width="40.1428571428571" style="179" customWidth="1"/>
    <col min="2" max="3" width="20.1428571428571" style="180" customWidth="1"/>
    <col min="4" max="245" width="10.4285714285714" style="180" customWidth="1"/>
    <col min="246" max="16384" width="10.4285714285714" style="180"/>
  </cols>
  <sheetData>
    <row r="1" spans="1:3">
      <c r="A1" s="179" t="s">
        <v>125</v>
      </c>
    </row>
    <row r="2" ht="41" customHeight="1"/>
    <row r="3" ht="33.95" customHeight="1" spans="1:3">
      <c r="A3" s="181" t="s">
        <v>126</v>
      </c>
      <c r="B3" s="181"/>
      <c r="C3" s="181"/>
    </row>
    <row r="4" ht="16.9" customHeight="1" spans="1:3">
      <c r="B4" s="191"/>
      <c r="C4" s="185" t="s">
        <v>3</v>
      </c>
    </row>
    <row r="5" ht="26.25" customHeight="1" spans="1:3">
      <c r="A5" s="195" t="s">
        <v>4</v>
      </c>
      <c r="B5" s="187" t="s">
        <v>5</v>
      </c>
      <c r="C5" s="187" t="s">
        <v>6</v>
      </c>
    </row>
    <row r="6" ht="26.25" customHeight="1" spans="1:3">
      <c r="A6" s="196" t="s">
        <v>127</v>
      </c>
      <c r="B6" s="194">
        <v>239</v>
      </c>
      <c r="C6" s="194">
        <v>397</v>
      </c>
    </row>
    <row r="7" ht="26.25" customHeight="1" spans="1:3">
      <c r="A7" s="196" t="s">
        <v>128</v>
      </c>
      <c r="B7" s="194"/>
      <c r="C7" s="194"/>
    </row>
    <row r="8" ht="26.25" customHeight="1" spans="1:3">
      <c r="A8" s="196" t="s">
        <v>129</v>
      </c>
      <c r="B8" s="194"/>
      <c r="C8" s="194"/>
    </row>
    <row r="9" ht="26.25" customHeight="1" spans="1:3">
      <c r="A9" s="196" t="s">
        <v>130</v>
      </c>
      <c r="B9" s="194"/>
      <c r="C9" s="194"/>
    </row>
    <row r="10" ht="26.25" customHeight="1" spans="1:3">
      <c r="A10" s="196" t="s">
        <v>131</v>
      </c>
      <c r="B10" s="194"/>
      <c r="C10" s="194"/>
    </row>
    <row r="11" ht="26.25" customHeight="1" spans="1:3">
      <c r="A11" s="195" t="s">
        <v>100</v>
      </c>
      <c r="B11" s="194">
        <v>239</v>
      </c>
      <c r="C11" s="194">
        <v>397</v>
      </c>
    </row>
    <row r="12" ht="26.25" customHeight="1" spans="1:3">
      <c r="A12" s="196" t="s">
        <v>66</v>
      </c>
      <c r="B12" s="194">
        <v>17</v>
      </c>
      <c r="C12" s="194">
        <v>17</v>
      </c>
    </row>
    <row r="13" ht="26.25" customHeight="1" spans="1:3">
      <c r="A13" s="196" t="s">
        <v>72</v>
      </c>
      <c r="B13" s="194">
        <v>0</v>
      </c>
      <c r="C13" s="194">
        <v>2</v>
      </c>
    </row>
    <row r="14" ht="26.25" customHeight="1" spans="1:3">
      <c r="A14" s="196"/>
      <c r="B14" s="194"/>
      <c r="C14" s="194"/>
    </row>
    <row r="15" ht="26.25" customHeight="1" spans="1:3">
      <c r="A15" s="196"/>
      <c r="B15" s="194"/>
      <c r="C15" s="194"/>
    </row>
    <row r="16" ht="26.25" customHeight="1" spans="1:3">
      <c r="A16" s="195" t="s">
        <v>103</v>
      </c>
      <c r="B16" s="194">
        <v>256</v>
      </c>
      <c r="C16" s="194">
        <v>416</v>
      </c>
    </row>
    <row r="17" ht="18.75" customHeight="1" spans="1:1">
      <c r="A17" s="180"/>
    </row>
  </sheetData>
  <mergeCells count="1">
    <mergeCell ref="A3:C3"/>
  </mergeCells>
  <printOptions horizontalCentered="1"/>
  <pageMargins left="0.904861111111111" right="0.826388888888889" top="1.18055555555556" bottom="0.984027777777778" header="0.786805555555556" footer="0.511805555555556"/>
  <pageSetup paperSize="9" orientation="portrait" blackAndWhite="1" horizontalDpi="600" verticalDpi="600"/>
  <headerFooter alignWithMargins="0">
    <oddFooter>&amp;C &amp;P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"/>
  <sheetViews>
    <sheetView showGridLines="0" showZeros="0" workbookViewId="0">
      <selection activeCell="D13" sqref="D13"/>
    </sheetView>
  </sheetViews>
  <sheetFormatPr defaultColWidth="10.4285714285714" defaultRowHeight="14.25" outlineLevelCol="2"/>
  <cols>
    <col min="1" max="1" width="39" style="179" customWidth="1"/>
    <col min="2" max="2" width="21.1428571428571" style="179" customWidth="1"/>
    <col min="3" max="3" width="20.5714285714286" style="179" customWidth="1"/>
    <col min="4" max="245" width="10.4285714285714" style="180" customWidth="1"/>
    <col min="246" max="16384" width="10.4285714285714" style="180"/>
  </cols>
  <sheetData>
    <row r="1" spans="1:3">
      <c r="A1" s="179" t="s">
        <v>132</v>
      </c>
    </row>
    <row r="2" ht="51" customHeight="1"/>
    <row r="3" ht="27.75" customHeight="1" spans="1:3">
      <c r="A3" s="181" t="s">
        <v>133</v>
      </c>
      <c r="B3" s="181"/>
      <c r="C3" s="181"/>
    </row>
    <row r="4" ht="16.5" customHeight="1" spans="1:3">
      <c r="A4" s="182"/>
      <c r="B4" s="183"/>
      <c r="C4" s="183"/>
    </row>
    <row r="5" ht="16.9" customHeight="1" spans="1:3">
      <c r="B5" s="191"/>
      <c r="C5" s="185" t="s">
        <v>36</v>
      </c>
    </row>
    <row r="6" ht="26.25" customHeight="1" spans="1:3">
      <c r="A6" s="186" t="s">
        <v>4</v>
      </c>
      <c r="B6" s="187" t="s">
        <v>5</v>
      </c>
      <c r="C6" s="187" t="s">
        <v>6</v>
      </c>
    </row>
    <row r="7" ht="26.25" customHeight="1" spans="1:3">
      <c r="A7" s="192" t="s">
        <v>134</v>
      </c>
      <c r="B7" s="193">
        <v>15</v>
      </c>
      <c r="C7" s="193">
        <v>23</v>
      </c>
    </row>
    <row r="8" ht="26.25" customHeight="1" spans="1:3">
      <c r="A8" s="193" t="s">
        <v>135</v>
      </c>
      <c r="B8" s="193"/>
      <c r="C8" s="193"/>
    </row>
    <row r="9" ht="26.25" customHeight="1" spans="1:3">
      <c r="A9" s="193" t="s">
        <v>136</v>
      </c>
      <c r="B9" s="193"/>
      <c r="C9" s="193"/>
    </row>
    <row r="10" ht="26.25" customHeight="1" spans="1:3">
      <c r="A10" s="193" t="s">
        <v>137</v>
      </c>
      <c r="B10" s="193"/>
      <c r="C10" s="193"/>
    </row>
    <row r="11" ht="29" customHeight="1" spans="1:3">
      <c r="A11" s="193" t="s">
        <v>138</v>
      </c>
      <c r="B11" s="193"/>
      <c r="C11" s="193"/>
    </row>
    <row r="12" ht="26.25" customHeight="1" spans="1:3">
      <c r="A12" s="186" t="s">
        <v>118</v>
      </c>
      <c r="B12" s="194">
        <v>15</v>
      </c>
      <c r="C12" s="194">
        <v>23</v>
      </c>
    </row>
    <row r="13" ht="26.25" customHeight="1" spans="1:3">
      <c r="A13" s="193" t="s">
        <v>74</v>
      </c>
      <c r="B13" s="193">
        <v>239</v>
      </c>
      <c r="C13" s="193">
        <v>391</v>
      </c>
    </row>
    <row r="14" ht="26.25" customHeight="1" spans="1:3">
      <c r="A14" s="193" t="s">
        <v>87</v>
      </c>
      <c r="B14" s="193">
        <v>2</v>
      </c>
      <c r="C14" s="193">
        <v>2</v>
      </c>
    </row>
    <row r="15" ht="26.25" customHeight="1" spans="1:3">
      <c r="A15" s="186" t="s">
        <v>120</v>
      </c>
      <c r="B15" s="193">
        <v>256</v>
      </c>
      <c r="C15" s="193">
        <v>416</v>
      </c>
    </row>
    <row r="16" spans="1:3">
      <c r="A16" s="180"/>
      <c r="B16" s="180"/>
      <c r="C16" s="180"/>
    </row>
  </sheetData>
  <mergeCells count="1">
    <mergeCell ref="A3:C3"/>
  </mergeCells>
  <printOptions horizontalCentered="1"/>
  <pageMargins left="0.904861111111111" right="0.826388888888889" top="1.18055555555556" bottom="0.984027777777778" header="0.786805555555556" footer="0.511805555555556"/>
  <pageSetup paperSize="9" orientation="portrait" blackAndWhite="1" horizontalDpi="600" verticalDpi="600"/>
  <headerFooter alignWithMargins="0">
    <oddFooter>&amp;C &amp;P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/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9" master="" otherUserPermission="visible"/>
  <rangeList sheetStid="18" master="" otherUserPermission="visible"/>
  <rangeList sheetStid="20" master="" otherUserPermission="visible"/>
  <rangeList sheetStid="21" master="" otherUserPermission="visible"/>
  <rangeList sheetStid="22" master="" otherUserPermission="visible"/>
  <rangeList sheetStid="23" master="" otherUserPermission="visible"/>
  <rangeList sheetStid="24" master="" otherUserPermission="visible"/>
  <rangeList sheetStid="25" master="" otherUserPermission="visible">
    <arrUserId title="区域1_2_1_1" rangeCreator="" othersAccessPermission="edit"/>
  </rangeList>
  <rangeList sheetStid="26" master="" otherUserPermission="visible"/>
  <rangeList sheetStid="27" master="" otherUserPermission="visible"/>
  <rangeList sheetStid="28" master="" otherUserPermission="visible"/>
  <rangeList sheetStid="29" master="" otherUserPermission="visible"/>
  <rangeList sheetStid="3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表十三</vt:lpstr>
      <vt:lpstr>表十四</vt:lpstr>
      <vt:lpstr>表十五</vt:lpstr>
      <vt:lpstr>表十六</vt:lpstr>
      <vt:lpstr>表十七</vt:lpstr>
      <vt:lpstr>表十八</vt:lpstr>
      <vt:lpstr>表十九</vt:lpstr>
      <vt:lpstr>表二十</vt:lpstr>
      <vt:lpstr>表二十一</vt:lpstr>
      <vt:lpstr>表二十二</vt:lpstr>
      <vt:lpstr>表二十三</vt:lpstr>
      <vt:lpstr>表二十四</vt:lpstr>
      <vt:lpstr>表二十五</vt:lpstr>
      <vt:lpstr>表二十六</vt:lpstr>
      <vt:lpstr>表二十七</vt:lpstr>
      <vt:lpstr>表二十八</vt:lpstr>
      <vt:lpstr>表二十九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2026-01-23T16:42:00Z</dcterms:created>
  <dcterms:modified xsi:type="dcterms:W3CDTF">2026-03-06T03:16:14Z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3D6C6F5C022E430789BC6A267141B286_13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